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EMT\SEMT Administrative\SEMT Board\Board Meetings and Minutes\2018 Board Meetings\6.20.18 Broadus\"/>
    </mc:Choice>
  </mc:AlternateContent>
  <xr:revisionPtr revIDLastSave="0" documentId="8_{CBF829D7-04E7-4997-960F-9F4BD8FB0096}" xr6:coauthVersionLast="33" xr6:coauthVersionMax="33" xr10:uidLastSave="{00000000-0000-0000-0000-000000000000}"/>
  <bookViews>
    <workbookView xWindow="0" yWindow="0" windowWidth="13800" windowHeight="3552" activeTab="1" xr2:uid="{00000000-000D-0000-FFFF-FFFF00000000}"/>
  </bookViews>
  <sheets>
    <sheet name="Admin BudgetFC" sheetId="7" r:id="rId1"/>
    <sheet name="Unrest Funds" sheetId="6" r:id="rId2"/>
    <sheet name="Admin History" sheetId="3" r:id="rId3"/>
  </sheets>
  <definedNames>
    <definedName name="_xlnm.Print_Titles" localSheetId="1">'Unrest Funds'!$3:$5</definedName>
  </definedNames>
  <calcPr calcId="162913"/>
</workbook>
</file>

<file path=xl/calcChain.xml><?xml version="1.0" encoding="utf-8"?>
<calcChain xmlns="http://schemas.openxmlformats.org/spreadsheetml/2006/main">
  <c r="B52" i="6" l="1"/>
  <c r="F8" i="6"/>
  <c r="F52" i="6" s="1"/>
  <c r="D8" i="6"/>
  <c r="B8" i="6"/>
  <c r="G9" i="7" l="1"/>
  <c r="G8" i="7"/>
  <c r="E32" i="7" l="1"/>
  <c r="E31" i="7"/>
  <c r="E30" i="7"/>
  <c r="E29" i="7"/>
  <c r="E28" i="7"/>
  <c r="E27" i="7"/>
  <c r="E26" i="7"/>
  <c r="E25" i="7"/>
  <c r="E24" i="7"/>
  <c r="E23" i="7"/>
  <c r="E22" i="7"/>
  <c r="E20" i="7"/>
  <c r="E19" i="7"/>
  <c r="E18" i="7"/>
  <c r="E17" i="7"/>
  <c r="E16" i="7"/>
  <c r="E15" i="7"/>
  <c r="E14" i="7"/>
  <c r="E13" i="7"/>
  <c r="E12" i="7"/>
  <c r="E10" i="7"/>
  <c r="I7" i="3" l="1"/>
  <c r="I8" i="3"/>
  <c r="I9" i="3"/>
  <c r="I10" i="3"/>
  <c r="I6" i="3"/>
  <c r="G38" i="7" l="1"/>
  <c r="G40" i="7" s="1"/>
  <c r="C38" i="7"/>
  <c r="C40" i="7" s="1"/>
  <c r="B38" i="7"/>
  <c r="B40" i="7" s="1"/>
  <c r="C21" i="7"/>
  <c r="E21" i="7" s="1"/>
  <c r="G11" i="7"/>
  <c r="B11" i="7"/>
  <c r="E11" i="7" s="1"/>
  <c r="C9" i="7"/>
  <c r="E9" i="7" s="1"/>
  <c r="C8" i="7"/>
  <c r="B8" i="7"/>
  <c r="B34" i="7" l="1"/>
  <c r="E8" i="7"/>
  <c r="C34" i="7"/>
  <c r="C41" i="7" s="1"/>
  <c r="G34" i="7"/>
  <c r="B41" i="7"/>
  <c r="D59" i="6" s="1"/>
  <c r="D52" i="6"/>
  <c r="G41" i="7" l="1"/>
  <c r="F59" i="6" s="1"/>
  <c r="G11" i="3"/>
  <c r="I11" i="3" s="1"/>
  <c r="E34" i="7"/>
  <c r="F53" i="6"/>
  <c r="F48" i="6"/>
  <c r="F42" i="6"/>
  <c r="F37" i="6"/>
  <c r="F33" i="6"/>
  <c r="F28" i="6"/>
  <c r="F13" i="6"/>
  <c r="F9" i="6"/>
  <c r="F17" i="6"/>
  <c r="F55" i="6" l="1"/>
  <c r="F57" i="6" s="1"/>
  <c r="D53" i="6"/>
  <c r="D48" i="6"/>
  <c r="D42" i="6"/>
  <c r="D37" i="6"/>
  <c r="D33" i="6"/>
  <c r="D28" i="6"/>
  <c r="D17" i="6"/>
  <c r="D13" i="6"/>
  <c r="D9" i="6"/>
  <c r="B53" i="6"/>
  <c r="B48" i="6"/>
  <c r="B42" i="6"/>
  <c r="B37" i="6"/>
  <c r="B33" i="6"/>
  <c r="B28" i="6"/>
  <c r="B17" i="6"/>
  <c r="B13" i="6"/>
  <c r="B9" i="6"/>
  <c r="D55" i="6" l="1"/>
  <c r="D57" i="6" s="1"/>
  <c r="B55" i="6"/>
  <c r="B57" i="6" s="1"/>
  <c r="D61" i="6" l="1"/>
  <c r="F3" i="6" s="1"/>
  <c r="F61" i="6" s="1"/>
  <c r="B6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Stevenson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Megan Stevenson:</t>
        </r>
        <r>
          <rPr>
            <sz val="9"/>
            <color indexed="81"/>
            <rFont val="Tahoma"/>
            <charset val="1"/>
          </rPr>
          <t xml:space="preserve">
$16.09 sq/ft</t>
        </r>
      </text>
    </comment>
  </commentList>
</comments>
</file>

<file path=xl/sharedStrings.xml><?xml version="1.0" encoding="utf-8"?>
<sst xmlns="http://schemas.openxmlformats.org/spreadsheetml/2006/main" count="117" uniqueCount="111">
  <si>
    <t>Auditor/990s</t>
  </si>
  <si>
    <t xml:space="preserve">Accountant </t>
  </si>
  <si>
    <t>Postage</t>
  </si>
  <si>
    <t>Mileage (in region/state)</t>
  </si>
  <si>
    <t>Accommodations (in region/state/education)</t>
  </si>
  <si>
    <t>Misc Meeting/Travel Exp</t>
  </si>
  <si>
    <t>Bank Charges</t>
  </si>
  <si>
    <t xml:space="preserve">Copier Lease and Maintenance </t>
  </si>
  <si>
    <t xml:space="preserve">Office Phone </t>
  </si>
  <si>
    <t>Office Supplies</t>
  </si>
  <si>
    <t>Coffee/Misc for Board Meetings</t>
  </si>
  <si>
    <t>Liability</t>
  </si>
  <si>
    <t>D&amp;O Insurance</t>
  </si>
  <si>
    <t>Partners Handouts</t>
  </si>
  <si>
    <t>Printing of Newsletter 4x</t>
  </si>
  <si>
    <t>Partners Web Site</t>
  </si>
  <si>
    <t xml:space="preserve">Computers/Maintenance/Software/Cloud </t>
  </si>
  <si>
    <t xml:space="preserve">Legal fees </t>
  </si>
  <si>
    <t>Board Travel (TAC, Gov Conf)</t>
  </si>
  <si>
    <t>Expense Description</t>
  </si>
  <si>
    <t>Total Administrative Contract</t>
  </si>
  <si>
    <t>Variance</t>
  </si>
  <si>
    <t>Professional Training</t>
  </si>
  <si>
    <t>Stationary Package</t>
  </si>
  <si>
    <t>Cell Phone Fees</t>
  </si>
  <si>
    <t>Projected Revenue</t>
  </si>
  <si>
    <t>Rollover from MOTBD</t>
  </si>
  <si>
    <t>Total Revenue</t>
  </si>
  <si>
    <t>SEMT Admin - 20%</t>
  </si>
  <si>
    <t>Misc - Office, Signage, Etc.</t>
  </si>
  <si>
    <t>Billings Chamber of Commerce</t>
  </si>
  <si>
    <t>Southeast Montana Administrative Contract</t>
  </si>
  <si>
    <t>FY 2017-2018</t>
  </si>
  <si>
    <t>YTD Projected</t>
  </si>
  <si>
    <r>
      <t>Personnel</t>
    </r>
    <r>
      <rPr>
        <i/>
        <sz val="9"/>
        <color theme="1"/>
        <rFont val="Times New Roman"/>
        <family val="1"/>
      </rPr>
      <t xml:space="preserve"> </t>
    </r>
  </si>
  <si>
    <t>Balance</t>
  </si>
  <si>
    <t>SEMT Unrestricted Admin shortfall in excess of 20%</t>
  </si>
  <si>
    <t>July 1, 2018 - June 30, 2019</t>
  </si>
  <si>
    <t>FY 2018-2019</t>
  </si>
  <si>
    <t>Projected</t>
  </si>
  <si>
    <t xml:space="preserve"> Budget</t>
  </si>
  <si>
    <t>Budget</t>
  </si>
  <si>
    <t xml:space="preserve">
</t>
  </si>
  <si>
    <t>FY2017-18</t>
  </si>
  <si>
    <t>Revenue</t>
  </si>
  <si>
    <t>Corporate Sponsorship - Windfall sales</t>
  </si>
  <si>
    <t>Advertising</t>
  </si>
  <si>
    <t>Total Advertising</t>
  </si>
  <si>
    <t>Printing</t>
  </si>
  <si>
    <t>Tear Off Maps Printing</t>
  </si>
  <si>
    <t>Total Printing</t>
  </si>
  <si>
    <t>Meetings</t>
  </si>
  <si>
    <t>SEMT Board</t>
  </si>
  <si>
    <t>SEMT Board Goodwill</t>
  </si>
  <si>
    <t>Gov. Conference/TAC/Partner Meetings</t>
  </si>
  <si>
    <t>State Audit Reimbursement</t>
  </si>
  <si>
    <t>Board Mileage</t>
  </si>
  <si>
    <t>Partner Website Maintenance</t>
  </si>
  <si>
    <t>Community Edu Meetings</t>
  </si>
  <si>
    <t>Total Meetings</t>
  </si>
  <si>
    <t>Consumer Travel/Trade Shows &amp; Events</t>
  </si>
  <si>
    <t>Tradeshows (unallowable exp, excess meal per diems)</t>
  </si>
  <si>
    <t>PR Activities  (unallowable exp, excess meal per diems)</t>
  </si>
  <si>
    <t>Total Travel/Trade Shows &amp; Events</t>
  </si>
  <si>
    <t>Staff Training</t>
  </si>
  <si>
    <t>Staff Training  (unallowable exp, excess meal per diems)</t>
  </si>
  <si>
    <t>Total Staff Training</t>
  </si>
  <si>
    <t>Lobby/Awareness</t>
  </si>
  <si>
    <t>Voices of MT PR campaign</t>
  </si>
  <si>
    <t>Tourism Matters Pledge</t>
  </si>
  <si>
    <t>Total Lobby/Awareness</t>
  </si>
  <si>
    <t>Other</t>
  </si>
  <si>
    <t>Office Supplies (checks)</t>
  </si>
  <si>
    <t>Dues (YCLA &amp; Misc)</t>
  </si>
  <si>
    <t>Opportunity</t>
  </si>
  <si>
    <t>Total Other</t>
  </si>
  <si>
    <t>Commissions</t>
  </si>
  <si>
    <t>Commissions 15% - Corporate Sponsorship</t>
  </si>
  <si>
    <t>Total Commissions</t>
  </si>
  <si>
    <t>Total Expenses</t>
  </si>
  <si>
    <t>Revenue less Expenses</t>
  </si>
  <si>
    <t>Anticipated Cash in Bank as of June 30:</t>
  </si>
  <si>
    <t>Less:  Transfer for SEMT Admin shortfall**</t>
  </si>
  <si>
    <t>Cash in Bank as of July 1:</t>
  </si>
  <si>
    <t>Est Actual</t>
  </si>
  <si>
    <t>FY2018-19</t>
  </si>
  <si>
    <t>**</t>
  </si>
  <si>
    <t>*</t>
  </si>
  <si>
    <t>*FY18 -SEMT Unrestricted Funds will cover the balance of $14,462 that exceeds the allowable 20% of $112,800.</t>
  </si>
  <si>
    <t>** FY19 -SEMT Unrestricted Funds will cover the balance of administrative exepnse that exceeds the allowable 20%.</t>
  </si>
  <si>
    <t>Fiscal Year</t>
  </si>
  <si>
    <t>2015-2016</t>
  </si>
  <si>
    <t>2016-2017</t>
  </si>
  <si>
    <t>2014-2015</t>
  </si>
  <si>
    <t>2013-2014</t>
  </si>
  <si>
    <t>20% Allowable Admin</t>
  </si>
  <si>
    <t>SEMT Administrative Funds History</t>
  </si>
  <si>
    <t>As of:  6/8/2018</t>
  </si>
  <si>
    <t>Bed Tax Revenue</t>
  </si>
  <si>
    <t>Admin Used</t>
  </si>
  <si>
    <t xml:space="preserve">**  Any un-used Admin dollars in that fiscal year rollback into the Marketing Budget and will not cover </t>
  </si>
  <si>
    <t>any additonal admin expenses</t>
  </si>
  <si>
    <t>2018-2019</t>
  </si>
  <si>
    <t>**SEMT Unrestricted Funds will cover the balance of $15,262 that exceeds the allowable 20% of $112,000 for FY2018 SEMT Admin.</t>
  </si>
  <si>
    <t>**SEMT Unrestricted Funds will cover the balance of $xxxx  that exceeds the allowable 20% of $109,000 for FY2019 SEMT Admin.</t>
  </si>
  <si>
    <t>vs FY18 Budget</t>
  </si>
  <si>
    <t>Management Fees - Office Rent, etc.</t>
  </si>
  <si>
    <t xml:space="preserve">2017-2018 </t>
  </si>
  <si>
    <t>Misc Meetings (not covered by Admin dollars)</t>
  </si>
  <si>
    <t>Micro-site/Tear Off Maps  Advertising - Windfall sales</t>
  </si>
  <si>
    <t>Commissions 25% - Micro-site Advertisers/Tear-Off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</si>
</sst>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Gill Sans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Gill San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1">
    <xf numFmtId="0" fontId="0" fillId="0" borderId="0" xfId="0"/>
    <xf numFmtId="38" fontId="3" fillId="0" borderId="0" xfId="0" applyNumberFormat="1" applyFont="1" applyAlignment="1"/>
    <xf numFmtId="38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38" fontId="2" fillId="0" borderId="0" xfId="0" applyNumberFormat="1" applyFont="1" applyBorder="1" applyAlignment="1">
      <alignment horizontal="center"/>
    </xf>
    <xf numFmtId="0" fontId="3" fillId="0" borderId="0" xfId="0" applyFont="1" applyAlignment="1"/>
    <xf numFmtId="38" fontId="3" fillId="0" borderId="0" xfId="0" applyNumberFormat="1" applyFont="1" applyBorder="1" applyAlignment="1"/>
    <xf numFmtId="0" fontId="4" fillId="0" borderId="0" xfId="0" applyFont="1"/>
    <xf numFmtId="38" fontId="4" fillId="0" borderId="0" xfId="0" applyNumberFormat="1" applyFont="1" applyAlignment="1"/>
    <xf numFmtId="0" fontId="5" fillId="0" borderId="0" xfId="0" applyFont="1"/>
    <xf numFmtId="0" fontId="4" fillId="0" borderId="1" xfId="0" applyFont="1" applyBorder="1"/>
    <xf numFmtId="38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8" fontId="8" fillId="0" borderId="1" xfId="0" quotePrefix="1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9" fillId="0" borderId="0" xfId="0" applyNumberFormat="1" applyFont="1" applyFill="1" applyAlignment="1"/>
    <xf numFmtId="38" fontId="9" fillId="0" borderId="0" xfId="0" applyNumberFormat="1" applyFont="1" applyAlignment="1"/>
    <xf numFmtId="38" fontId="9" fillId="0" borderId="0" xfId="0" applyNumberFormat="1" applyFont="1" applyBorder="1" applyAlignment="1"/>
    <xf numFmtId="38" fontId="9" fillId="0" borderId="0" xfId="0" applyNumberFormat="1" applyFont="1" applyBorder="1" applyAlignment="1">
      <alignment horizontal="right"/>
    </xf>
    <xf numFmtId="38" fontId="7" fillId="0" borderId="2" xfId="0" applyNumberFormat="1" applyFont="1" applyBorder="1" applyAlignment="1"/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38" fontId="8" fillId="0" borderId="0" xfId="0" applyNumberFormat="1" applyFont="1" applyFill="1" applyBorder="1" applyAlignment="1">
      <alignment horizontal="center"/>
    </xf>
    <xf numFmtId="38" fontId="8" fillId="0" borderId="1" xfId="0" applyNumberFormat="1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/>
    <xf numFmtId="164" fontId="2" fillId="0" borderId="0" xfId="1" applyNumberFormat="1" applyFont="1" applyBorder="1"/>
    <xf numFmtId="0" fontId="10" fillId="0" borderId="0" xfId="0" applyFont="1"/>
    <xf numFmtId="0" fontId="11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3" fontId="3" fillId="0" borderId="0" xfId="1" applyFont="1" applyFill="1" applyAlignment="1"/>
    <xf numFmtId="38" fontId="3" fillId="0" borderId="0" xfId="0" applyNumberFormat="1" applyFont="1" applyFill="1" applyAlignment="1"/>
    <xf numFmtId="43" fontId="3" fillId="0" borderId="1" xfId="1" applyFont="1" applyFill="1" applyBorder="1" applyAlignment="1"/>
    <xf numFmtId="38" fontId="3" fillId="0" borderId="0" xfId="0" applyNumberFormat="1" applyFont="1" applyFill="1" applyBorder="1" applyAlignment="1"/>
    <xf numFmtId="38" fontId="2" fillId="0" borderId="2" xfId="0" applyNumberFormat="1" applyFont="1" applyFill="1" applyBorder="1" applyAlignment="1"/>
    <xf numFmtId="38" fontId="9" fillId="0" borderId="0" xfId="0" applyNumberFormat="1" applyFont="1" applyFill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5" fontId="9" fillId="0" borderId="2" xfId="2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164" fontId="0" fillId="0" borderId="0" xfId="0" applyNumberFormat="1"/>
    <xf numFmtId="43" fontId="9" fillId="0" borderId="1" xfId="1" applyFont="1" applyBorder="1" applyAlignment="1">
      <alignment horizontal="right"/>
    </xf>
    <xf numFmtId="164" fontId="3" fillId="0" borderId="1" xfId="1" applyNumberFormat="1" applyFont="1" applyBorder="1" applyAlignment="1"/>
    <xf numFmtId="38" fontId="8" fillId="0" borderId="1" xfId="0" applyNumberFormat="1" applyFont="1" applyBorder="1" applyAlignment="1">
      <alignment horizontal="center"/>
    </xf>
    <xf numFmtId="0" fontId="13" fillId="0" borderId="0" xfId="3" applyFont="1" applyFill="1" applyAlignment="1">
      <alignment horizontal="right"/>
    </xf>
    <xf numFmtId="165" fontId="13" fillId="0" borderId="0" xfId="4" applyNumberFormat="1" applyFont="1" applyFill="1" applyAlignment="1">
      <alignment horizontal="right"/>
    </xf>
    <xf numFmtId="38" fontId="13" fillId="0" borderId="0" xfId="3" applyNumberFormat="1" applyFont="1" applyFill="1"/>
    <xf numFmtId="38" fontId="14" fillId="0" borderId="0" xfId="3" applyNumberFormat="1" applyFont="1" applyFill="1" applyBorder="1" applyAlignment="1">
      <alignment horizontal="center"/>
    </xf>
    <xf numFmtId="38" fontId="14" fillId="0" borderId="0" xfId="3" applyNumberFormat="1" applyFont="1" applyFill="1" applyAlignment="1">
      <alignment horizontal="right"/>
    </xf>
    <xf numFmtId="0" fontId="13" fillId="0" borderId="0" xfId="3" applyFont="1" applyFill="1"/>
    <xf numFmtId="49" fontId="14" fillId="0" borderId="0" xfId="3" applyNumberFormat="1" applyFont="1" applyFill="1" applyBorder="1" applyAlignment="1">
      <alignment horizontal="right"/>
    </xf>
    <xf numFmtId="0" fontId="14" fillId="0" borderId="0" xfId="3" applyFont="1" applyFill="1" applyBorder="1" applyAlignment="1"/>
    <xf numFmtId="49" fontId="14" fillId="2" borderId="4" xfId="3" applyNumberFormat="1" applyFont="1" applyFill="1" applyBorder="1" applyAlignment="1">
      <alignment horizontal="left"/>
    </xf>
    <xf numFmtId="38" fontId="13" fillId="2" borderId="5" xfId="3" applyNumberFormat="1" applyFont="1" applyFill="1" applyBorder="1"/>
    <xf numFmtId="38" fontId="13" fillId="2" borderId="7" xfId="3" applyNumberFormat="1" applyFont="1" applyFill="1" applyBorder="1"/>
    <xf numFmtId="49" fontId="13" fillId="0" borderId="8" xfId="3" applyNumberFormat="1" applyFont="1" applyFill="1" applyBorder="1" applyAlignment="1">
      <alignment horizontal="left" indent="1"/>
    </xf>
    <xf numFmtId="42" fontId="13" fillId="0" borderId="9" xfId="3" applyNumberFormat="1" applyFont="1" applyFill="1" applyBorder="1"/>
    <xf numFmtId="38" fontId="13" fillId="0" borderId="10" xfId="3" applyNumberFormat="1" applyFont="1" applyFill="1" applyBorder="1"/>
    <xf numFmtId="43" fontId="13" fillId="0" borderId="7" xfId="5" applyFont="1" applyFill="1" applyBorder="1" applyAlignment="1">
      <alignment horizontal="right"/>
    </xf>
    <xf numFmtId="164" fontId="13" fillId="0" borderId="7" xfId="5" applyNumberFormat="1" applyFont="1" applyFill="1" applyBorder="1" applyAlignment="1">
      <alignment horizontal="right"/>
    </xf>
    <xf numFmtId="0" fontId="13" fillId="0" borderId="8" xfId="3" applyFont="1" applyFill="1" applyBorder="1" applyAlignment="1">
      <alignment horizontal="left" indent="1"/>
    </xf>
    <xf numFmtId="42" fontId="13" fillId="0" borderId="8" xfId="3" applyNumberFormat="1" applyFont="1" applyFill="1" applyBorder="1"/>
    <xf numFmtId="49" fontId="14" fillId="0" borderId="10" xfId="3" applyNumberFormat="1" applyFont="1" applyFill="1" applyBorder="1" applyAlignment="1">
      <alignment horizontal="right" indent="1"/>
    </xf>
    <xf numFmtId="42" fontId="14" fillId="0" borderId="11" xfId="3" applyNumberFormat="1" applyFont="1" applyFill="1" applyBorder="1" applyAlignment="1">
      <alignment horizontal="right"/>
    </xf>
    <xf numFmtId="42" fontId="13" fillId="0" borderId="0" xfId="3" applyNumberFormat="1" applyFont="1" applyFill="1"/>
    <xf numFmtId="38" fontId="13" fillId="0" borderId="5" xfId="3" applyNumberFormat="1" applyFont="1" applyFill="1" applyBorder="1" applyAlignment="1">
      <alignment horizontal="right"/>
    </xf>
    <xf numFmtId="0" fontId="14" fillId="2" borderId="4" xfId="3" applyFont="1" applyFill="1" applyBorder="1" applyAlignment="1">
      <alignment horizontal="left"/>
    </xf>
    <xf numFmtId="38" fontId="13" fillId="2" borderId="5" xfId="3" applyNumberFormat="1" applyFont="1" applyFill="1" applyBorder="1" applyAlignment="1">
      <alignment horizontal="right"/>
    </xf>
    <xf numFmtId="38" fontId="13" fillId="2" borderId="7" xfId="3" applyNumberFormat="1" applyFont="1" applyFill="1" applyBorder="1" applyAlignment="1">
      <alignment horizontal="right"/>
    </xf>
    <xf numFmtId="42" fontId="13" fillId="0" borderId="8" xfId="3" applyNumberFormat="1" applyFont="1" applyFill="1" applyBorder="1" applyAlignment="1">
      <alignment horizontal="right"/>
    </xf>
    <xf numFmtId="0" fontId="14" fillId="0" borderId="10" xfId="3" applyFont="1" applyFill="1" applyBorder="1" applyAlignment="1">
      <alignment horizontal="right" indent="1"/>
    </xf>
    <xf numFmtId="42" fontId="14" fillId="0" borderId="10" xfId="3" applyNumberFormat="1" applyFont="1" applyFill="1" applyBorder="1" applyAlignment="1">
      <alignment horizontal="right"/>
    </xf>
    <xf numFmtId="49" fontId="13" fillId="0" borderId="0" xfId="3" applyNumberFormat="1" applyFont="1" applyFill="1" applyBorder="1" applyAlignment="1">
      <alignment horizontal="right"/>
    </xf>
    <xf numFmtId="38" fontId="13" fillId="0" borderId="0" xfId="3" applyNumberFormat="1" applyFont="1" applyFill="1" applyBorder="1" applyAlignment="1">
      <alignment horizontal="right"/>
    </xf>
    <xf numFmtId="0" fontId="13" fillId="0" borderId="0" xfId="3" applyFont="1" applyFill="1" applyBorder="1"/>
    <xf numFmtId="38" fontId="14" fillId="2" borderId="5" xfId="3" applyNumberFormat="1" applyFont="1" applyFill="1" applyBorder="1" applyAlignment="1">
      <alignment horizontal="right"/>
    </xf>
    <xf numFmtId="38" fontId="14" fillId="2" borderId="7" xfId="3" applyNumberFormat="1" applyFont="1" applyFill="1" applyBorder="1" applyAlignment="1">
      <alignment horizontal="right"/>
    </xf>
    <xf numFmtId="42" fontId="13" fillId="0" borderId="9" xfId="3" applyNumberFormat="1" applyFont="1" applyFill="1" applyBorder="1" applyAlignment="1">
      <alignment horizontal="right"/>
    </xf>
    <xf numFmtId="38" fontId="13" fillId="0" borderId="10" xfId="3" applyNumberFormat="1" applyFont="1" applyFill="1" applyBorder="1" applyAlignment="1">
      <alignment horizontal="right"/>
    </xf>
    <xf numFmtId="49" fontId="13" fillId="0" borderId="10" xfId="3" applyNumberFormat="1" applyFont="1" applyFill="1" applyBorder="1" applyAlignment="1">
      <alignment horizontal="left" indent="1"/>
    </xf>
    <xf numFmtId="38" fontId="13" fillId="0" borderId="4" xfId="3" applyNumberFormat="1" applyFont="1" applyFill="1" applyBorder="1" applyAlignment="1">
      <alignment horizontal="right"/>
    </xf>
    <xf numFmtId="49" fontId="14" fillId="0" borderId="10" xfId="3" applyNumberFormat="1" applyFont="1" applyFill="1" applyBorder="1" applyAlignment="1">
      <alignment horizontal="right"/>
    </xf>
    <xf numFmtId="42" fontId="14" fillId="0" borderId="5" xfId="3" applyNumberFormat="1" applyFont="1" applyFill="1" applyBorder="1" applyAlignment="1">
      <alignment horizontal="right"/>
    </xf>
    <xf numFmtId="42" fontId="14" fillId="0" borderId="7" xfId="3" applyNumberFormat="1" applyFont="1" applyFill="1" applyBorder="1" applyAlignment="1">
      <alignment horizontal="right"/>
    </xf>
    <xf numFmtId="49" fontId="13" fillId="0" borderId="11" xfId="3" applyNumberFormat="1" applyFont="1" applyFill="1" applyBorder="1" applyAlignment="1">
      <alignment horizontal="right"/>
    </xf>
    <xf numFmtId="38" fontId="13" fillId="0" borderId="6" xfId="3" applyNumberFormat="1" applyFont="1" applyFill="1" applyBorder="1" applyAlignment="1">
      <alignment horizontal="right"/>
    </xf>
    <xf numFmtId="0" fontId="14" fillId="0" borderId="4" xfId="3" applyFont="1" applyFill="1" applyBorder="1" applyAlignment="1">
      <alignment horizontal="right" indent="1"/>
    </xf>
    <xf numFmtId="38" fontId="14" fillId="2" borderId="7" xfId="3" applyNumberFormat="1" applyFont="1" applyFill="1" applyBorder="1"/>
    <xf numFmtId="43" fontId="13" fillId="0" borderId="10" xfId="5" applyFont="1" applyFill="1" applyBorder="1"/>
    <xf numFmtId="42" fontId="14" fillId="0" borderId="10" xfId="3" applyNumberFormat="1" applyFont="1" applyFill="1" applyBorder="1"/>
    <xf numFmtId="49" fontId="13" fillId="0" borderId="4" xfId="3" applyNumberFormat="1" applyFont="1" applyFill="1" applyBorder="1" applyAlignment="1">
      <alignment horizontal="right"/>
    </xf>
    <xf numFmtId="49" fontId="14" fillId="2" borderId="10" xfId="3" applyNumberFormat="1" applyFont="1" applyFill="1" applyBorder="1" applyAlignment="1">
      <alignment horizontal="left"/>
    </xf>
    <xf numFmtId="42" fontId="14" fillId="2" borderId="12" xfId="3" applyNumberFormat="1" applyFont="1" applyFill="1" applyBorder="1" applyAlignment="1">
      <alignment horizontal="right"/>
    </xf>
    <xf numFmtId="38" fontId="14" fillId="2" borderId="10" xfId="3" applyNumberFormat="1" applyFont="1" applyFill="1" applyBorder="1" applyAlignment="1">
      <alignment horizontal="right"/>
    </xf>
    <xf numFmtId="49" fontId="15" fillId="0" borderId="0" xfId="3" applyNumberFormat="1" applyFont="1" applyFill="1" applyAlignment="1">
      <alignment horizontal="left"/>
    </xf>
    <xf numFmtId="38" fontId="13" fillId="0" borderId="0" xfId="3" applyNumberFormat="1" applyFont="1" applyFill="1" applyAlignment="1">
      <alignment horizontal="right"/>
    </xf>
    <xf numFmtId="38" fontId="14" fillId="0" borderId="0" xfId="3" applyNumberFormat="1" applyFont="1" applyFill="1" applyBorder="1" applyAlignment="1">
      <alignment horizontal="right"/>
    </xf>
    <xf numFmtId="42" fontId="14" fillId="0" borderId="0" xfId="3" applyNumberFormat="1" applyFont="1" applyFill="1" applyBorder="1" applyAlignment="1">
      <alignment horizontal="right"/>
    </xf>
    <xf numFmtId="49" fontId="13" fillId="0" borderId="0" xfId="3" applyNumberFormat="1" applyFont="1" applyFill="1" applyAlignment="1">
      <alignment horizontal="left"/>
    </xf>
    <xf numFmtId="49" fontId="14" fillId="0" borderId="0" xfId="3" applyNumberFormat="1" applyFont="1" applyFill="1" applyAlignment="1">
      <alignment horizontal="right"/>
    </xf>
    <xf numFmtId="0" fontId="10" fillId="0" borderId="0" xfId="3" applyFont="1" applyAlignment="1">
      <alignment wrapText="1"/>
    </xf>
    <xf numFmtId="0" fontId="16" fillId="0" borderId="0" xfId="3" applyFont="1" applyFill="1"/>
    <xf numFmtId="49" fontId="14" fillId="0" borderId="0" xfId="3" applyNumberFormat="1" applyFont="1" applyFill="1" applyAlignment="1">
      <alignment horizontal="left"/>
    </xf>
    <xf numFmtId="38" fontId="14" fillId="0" borderId="0" xfId="4" applyNumberFormat="1" applyFont="1" applyFill="1" applyAlignment="1">
      <alignment horizontal="right"/>
    </xf>
    <xf numFmtId="38" fontId="9" fillId="0" borderId="0" xfId="3" applyNumberFormat="1" applyFont="1" applyFill="1" applyBorder="1" applyAlignment="1">
      <alignment horizontal="right"/>
    </xf>
    <xf numFmtId="49" fontId="9" fillId="0" borderId="0" xfId="3" applyNumberFormat="1" applyFont="1" applyFill="1" applyAlignment="1">
      <alignment horizontal="left"/>
    </xf>
    <xf numFmtId="0" fontId="14" fillId="0" borderId="0" xfId="3" applyFont="1" applyFill="1"/>
    <xf numFmtId="38" fontId="14" fillId="0" borderId="0" xfId="3" applyNumberFormat="1" applyFont="1" applyFill="1"/>
    <xf numFmtId="0" fontId="2" fillId="0" borderId="0" xfId="0" applyFont="1" applyAlignment="1">
      <alignment horizontal="center"/>
    </xf>
    <xf numFmtId="42" fontId="13" fillId="0" borderId="10" xfId="3" applyNumberFormat="1" applyFont="1" applyFill="1" applyBorder="1" applyAlignment="1">
      <alignment horizontal="right"/>
    </xf>
    <xf numFmtId="43" fontId="13" fillId="0" borderId="10" xfId="5" applyFont="1" applyFill="1" applyBorder="1" applyAlignment="1">
      <alignment horizontal="right"/>
    </xf>
    <xf numFmtId="164" fontId="13" fillId="0" borderId="10" xfId="5" applyNumberFormat="1" applyFont="1" applyFill="1" applyBorder="1" applyAlignment="1">
      <alignment horizontal="right"/>
    </xf>
    <xf numFmtId="43" fontId="13" fillId="0" borderId="10" xfId="1" applyFont="1" applyFill="1" applyBorder="1" applyAlignment="1">
      <alignment horizontal="right"/>
    </xf>
    <xf numFmtId="38" fontId="13" fillId="0" borderId="4" xfId="3" applyNumberFormat="1" applyFont="1" applyFill="1" applyBorder="1"/>
    <xf numFmtId="43" fontId="13" fillId="0" borderId="4" xfId="5" applyFont="1" applyFill="1" applyBorder="1"/>
    <xf numFmtId="38" fontId="13" fillId="0" borderId="0" xfId="3" applyNumberFormat="1" applyFont="1" applyFill="1" applyBorder="1"/>
    <xf numFmtId="43" fontId="13" fillId="0" borderId="0" xfId="5" applyFont="1" applyFill="1" applyBorder="1" applyAlignment="1">
      <alignment horizontal="right"/>
    </xf>
    <xf numFmtId="38" fontId="14" fillId="0" borderId="0" xfId="3" applyNumberFormat="1" applyFont="1" applyFill="1" applyBorder="1"/>
    <xf numFmtId="38" fontId="14" fillId="0" borderId="0" xfId="4" applyNumberFormat="1" applyFont="1" applyFill="1" applyBorder="1" applyAlignment="1">
      <alignment horizontal="right"/>
    </xf>
    <xf numFmtId="38" fontId="14" fillId="0" borderId="4" xfId="3" applyNumberFormat="1" applyFont="1" applyFill="1" applyBorder="1" applyAlignment="1">
      <alignment horizontal="right"/>
    </xf>
    <xf numFmtId="38" fontId="13" fillId="2" borderId="10" xfId="3" applyNumberFormat="1" applyFont="1" applyFill="1" applyBorder="1"/>
    <xf numFmtId="6" fontId="13" fillId="0" borderId="8" xfId="3" applyNumberFormat="1" applyFont="1" applyFill="1" applyBorder="1"/>
    <xf numFmtId="38" fontId="13" fillId="0" borderId="9" xfId="3" applyNumberFormat="1" applyFont="1" applyFill="1" applyBorder="1" applyAlignment="1">
      <alignment horizontal="right"/>
    </xf>
    <xf numFmtId="38" fontId="13" fillId="2" borderId="4" xfId="3" applyNumberFormat="1" applyFont="1" applyFill="1" applyBorder="1" applyAlignment="1">
      <alignment horizontal="right"/>
    </xf>
    <xf numFmtId="38" fontId="13" fillId="2" borderId="10" xfId="3" applyNumberFormat="1" applyFont="1" applyFill="1" applyBorder="1" applyAlignment="1">
      <alignment horizontal="right"/>
    </xf>
    <xf numFmtId="38" fontId="13" fillId="0" borderId="9" xfId="3" applyNumberFormat="1" applyFont="1" applyFill="1" applyBorder="1"/>
    <xf numFmtId="6" fontId="13" fillId="0" borderId="10" xfId="3" applyNumberFormat="1" applyFont="1" applyFill="1" applyBorder="1"/>
    <xf numFmtId="38" fontId="14" fillId="0" borderId="4" xfId="3" applyNumberFormat="1" applyFont="1" applyFill="1" applyBorder="1"/>
    <xf numFmtId="38" fontId="14" fillId="2" borderId="10" xfId="3" applyNumberFormat="1" applyFont="1" applyFill="1" applyBorder="1"/>
    <xf numFmtId="38" fontId="14" fillId="2" borderId="4" xfId="3" applyNumberFormat="1" applyFont="1" applyFill="1" applyBorder="1" applyAlignment="1">
      <alignment horizontal="right"/>
    </xf>
    <xf numFmtId="42" fontId="14" fillId="0" borderId="6" xfId="3" applyNumberFormat="1" applyFont="1" applyFill="1" applyBorder="1" applyAlignment="1">
      <alignment horizontal="right"/>
    </xf>
    <xf numFmtId="38" fontId="14" fillId="0" borderId="6" xfId="3" applyNumberFormat="1" applyFont="1" applyFill="1" applyBorder="1" applyAlignment="1">
      <alignment horizontal="right"/>
    </xf>
    <xf numFmtId="38" fontId="14" fillId="2" borderId="4" xfId="3" applyNumberFormat="1" applyFont="1" applyFill="1" applyBorder="1"/>
    <xf numFmtId="0" fontId="2" fillId="0" borderId="0" xfId="0" applyFont="1" applyAlignment="1">
      <alignment horizontal="center"/>
    </xf>
    <xf numFmtId="38" fontId="8" fillId="0" borderId="0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38" fontId="3" fillId="0" borderId="0" xfId="1" applyNumberFormat="1" applyFont="1" applyFill="1" applyAlignment="1"/>
    <xf numFmtId="0" fontId="0" fillId="0" borderId="0" xfId="0"/>
    <xf numFmtId="43" fontId="0" fillId="0" borderId="0" xfId="1" applyFont="1"/>
    <xf numFmtId="164" fontId="3" fillId="0" borderId="0" xfId="1" applyNumberFormat="1" applyFont="1" applyFill="1"/>
    <xf numFmtId="3" fontId="19" fillId="0" borderId="0" xfId="0" applyNumberFormat="1" applyFont="1"/>
    <xf numFmtId="165" fontId="13" fillId="0" borderId="8" xfId="2" applyNumberFormat="1" applyFont="1" applyFill="1" applyBorder="1"/>
    <xf numFmtId="0" fontId="2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10" fillId="0" borderId="0" xfId="3" applyFont="1" applyAlignment="1">
      <alignment horizontal="left" wrapText="1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workbookViewId="0">
      <pane xSplit="1" ySplit="6" topLeftCell="B27" activePane="bottomRight" state="frozen"/>
      <selection activeCell="B22" sqref="B22"/>
      <selection pane="topRight" activeCell="B22" sqref="B22"/>
      <selection pane="bottomLeft" activeCell="B22" sqref="B22"/>
      <selection pane="bottomRight" activeCell="G40" sqref="G40"/>
    </sheetView>
  </sheetViews>
  <sheetFormatPr defaultColWidth="8.88671875" defaultRowHeight="13.8"/>
  <cols>
    <col min="1" max="1" width="47" style="3" customWidth="1"/>
    <col min="2" max="2" width="15.109375" style="3" customWidth="1"/>
    <col min="3" max="3" width="9.88671875" style="3" bestFit="1" customWidth="1"/>
    <col min="4" max="4" width="1.6640625" style="1" customWidth="1"/>
    <col min="5" max="5" width="12.44140625" style="37" bestFit="1" customWidth="1"/>
    <col min="6" max="6" width="1.6640625" style="1" customWidth="1"/>
    <col min="7" max="7" width="11.5546875" style="22" customWidth="1"/>
    <col min="8" max="16384" width="8.88671875" style="3"/>
  </cols>
  <sheetData>
    <row r="1" spans="1:7">
      <c r="A1" s="148" t="s">
        <v>30</v>
      </c>
      <c r="B1" s="148"/>
      <c r="C1" s="148"/>
      <c r="D1" s="148"/>
      <c r="E1" s="148"/>
      <c r="F1" s="148"/>
      <c r="G1" s="148"/>
    </row>
    <row r="2" spans="1:7">
      <c r="A2" s="148" t="s">
        <v>31</v>
      </c>
      <c r="B2" s="148"/>
      <c r="C2" s="148"/>
      <c r="D2" s="148"/>
      <c r="E2" s="148"/>
      <c r="F2" s="148"/>
      <c r="G2" s="148"/>
    </row>
    <row r="3" spans="1:7">
      <c r="A3" s="148" t="s">
        <v>37</v>
      </c>
      <c r="B3" s="148"/>
      <c r="C3" s="148"/>
      <c r="D3" s="148"/>
      <c r="E3" s="148"/>
      <c r="F3" s="148"/>
      <c r="G3" s="148"/>
    </row>
    <row r="4" spans="1:7">
      <c r="A4" s="113"/>
      <c r="B4" s="113"/>
      <c r="C4" s="113"/>
      <c r="D4" s="138"/>
      <c r="E4" s="25" t="s">
        <v>33</v>
      </c>
      <c r="F4" s="113"/>
      <c r="G4" s="14"/>
    </row>
    <row r="5" spans="1:7" s="10" customFormat="1" ht="12">
      <c r="A5" s="8"/>
      <c r="B5" s="149" t="s">
        <v>32</v>
      </c>
      <c r="C5" s="149"/>
      <c r="D5" s="9"/>
      <c r="E5" s="27" t="s">
        <v>105</v>
      </c>
      <c r="F5" s="9"/>
      <c r="G5" s="139" t="s">
        <v>38</v>
      </c>
    </row>
    <row r="6" spans="1:7" s="10" customFormat="1" ht="15" customHeight="1">
      <c r="A6" s="11" t="s">
        <v>19</v>
      </c>
      <c r="B6" s="48" t="s">
        <v>39</v>
      </c>
      <c r="C6" s="48" t="s">
        <v>40</v>
      </c>
      <c r="D6" s="12"/>
      <c r="E6" s="26" t="s">
        <v>21</v>
      </c>
      <c r="F6" s="12"/>
      <c r="G6" s="15" t="s">
        <v>41</v>
      </c>
    </row>
    <row r="7" spans="1:7">
      <c r="A7" s="4"/>
      <c r="B7" s="30"/>
      <c r="C7" s="30"/>
      <c r="D7" s="5"/>
      <c r="E7" s="35"/>
      <c r="F7" s="5"/>
      <c r="G7" s="16"/>
    </row>
    <row r="8" spans="1:7">
      <c r="A8" s="6" t="s">
        <v>106</v>
      </c>
      <c r="B8" s="17">
        <f>37836</f>
        <v>37836</v>
      </c>
      <c r="C8" s="17">
        <f>37836</f>
        <v>37836</v>
      </c>
      <c r="E8" s="142">
        <f>+B8-C8</f>
        <v>0</v>
      </c>
      <c r="G8" s="17">
        <f>37836-4000</f>
        <v>33836</v>
      </c>
    </row>
    <row r="9" spans="1:7">
      <c r="A9" s="6" t="s">
        <v>34</v>
      </c>
      <c r="B9" s="17">
        <v>68000</v>
      </c>
      <c r="C9" s="17">
        <f>26000+7500+31000</f>
        <v>64500</v>
      </c>
      <c r="E9" s="142">
        <f t="shared" ref="E9:E32" si="0">+B9-C9</f>
        <v>3500</v>
      </c>
      <c r="G9" s="17">
        <f>26000+28050+8500</f>
        <v>62550</v>
      </c>
    </row>
    <row r="10" spans="1:7">
      <c r="A10" s="3" t="s">
        <v>0</v>
      </c>
      <c r="B10" s="17">
        <v>900</v>
      </c>
      <c r="C10" s="17">
        <v>900</v>
      </c>
      <c r="E10" s="36">
        <f t="shared" si="0"/>
        <v>0</v>
      </c>
      <c r="G10" s="17">
        <v>950</v>
      </c>
    </row>
    <row r="11" spans="1:7">
      <c r="A11" s="3" t="s">
        <v>1</v>
      </c>
      <c r="B11" s="17">
        <f>14515-B10</f>
        <v>13615</v>
      </c>
      <c r="C11" s="17">
        <v>13700</v>
      </c>
      <c r="E11" s="142">
        <f t="shared" si="0"/>
        <v>-85</v>
      </c>
      <c r="G11" s="17">
        <f>14100</f>
        <v>14100</v>
      </c>
    </row>
    <row r="12" spans="1:7">
      <c r="A12" s="3" t="s">
        <v>2</v>
      </c>
      <c r="B12" s="17">
        <v>125</v>
      </c>
      <c r="C12" s="17">
        <v>300</v>
      </c>
      <c r="E12" s="142">
        <f t="shared" si="0"/>
        <v>-175</v>
      </c>
      <c r="G12" s="17">
        <v>200</v>
      </c>
    </row>
    <row r="13" spans="1:7">
      <c r="A13" s="3" t="s">
        <v>3</v>
      </c>
      <c r="B13" s="17">
        <v>870</v>
      </c>
      <c r="C13" s="17">
        <v>1000</v>
      </c>
      <c r="E13" s="142">
        <f t="shared" si="0"/>
        <v>-130</v>
      </c>
      <c r="G13" s="17">
        <v>1000</v>
      </c>
    </row>
    <row r="14" spans="1:7">
      <c r="A14" s="3" t="s">
        <v>4</v>
      </c>
      <c r="B14" s="28">
        <v>0</v>
      </c>
      <c r="C14" s="28">
        <v>0</v>
      </c>
      <c r="E14" s="36">
        <f t="shared" si="0"/>
        <v>0</v>
      </c>
      <c r="G14" s="28">
        <v>0</v>
      </c>
    </row>
    <row r="15" spans="1:7">
      <c r="A15" s="3" t="s">
        <v>5</v>
      </c>
      <c r="B15" s="28">
        <v>727</v>
      </c>
      <c r="C15" s="28">
        <v>0</v>
      </c>
      <c r="E15" s="142">
        <f t="shared" si="0"/>
        <v>727</v>
      </c>
      <c r="G15" s="28">
        <v>1000</v>
      </c>
    </row>
    <row r="16" spans="1:7">
      <c r="A16" s="3" t="s">
        <v>6</v>
      </c>
      <c r="B16" s="28">
        <v>0</v>
      </c>
      <c r="C16" s="17">
        <v>225</v>
      </c>
      <c r="E16" s="142">
        <f t="shared" si="0"/>
        <v>-225</v>
      </c>
      <c r="G16" s="17">
        <v>225</v>
      </c>
    </row>
    <row r="17" spans="1:7">
      <c r="A17" s="3" t="s">
        <v>7</v>
      </c>
      <c r="B17" s="17">
        <v>1818</v>
      </c>
      <c r="C17" s="17">
        <v>1500</v>
      </c>
      <c r="E17" s="142">
        <f t="shared" si="0"/>
        <v>318</v>
      </c>
      <c r="G17" s="17">
        <v>1900</v>
      </c>
    </row>
    <row r="18" spans="1:7">
      <c r="A18" s="3" t="s">
        <v>8</v>
      </c>
      <c r="B18" s="18">
        <v>1775</v>
      </c>
      <c r="C18" s="18">
        <v>1900</v>
      </c>
      <c r="E18" s="142">
        <f t="shared" si="0"/>
        <v>-125</v>
      </c>
      <c r="G18" s="18">
        <v>1900</v>
      </c>
    </row>
    <row r="19" spans="1:7">
      <c r="A19" s="3" t="s">
        <v>9</v>
      </c>
      <c r="B19" s="18">
        <v>60</v>
      </c>
      <c r="C19" s="18">
        <v>300</v>
      </c>
      <c r="E19" s="142">
        <f t="shared" si="0"/>
        <v>-240</v>
      </c>
      <c r="G19" s="18">
        <v>300</v>
      </c>
    </row>
    <row r="20" spans="1:7">
      <c r="A20" s="3" t="s">
        <v>10</v>
      </c>
      <c r="B20" s="18">
        <v>126</v>
      </c>
      <c r="C20" s="18">
        <v>500</v>
      </c>
      <c r="E20" s="142">
        <f t="shared" si="0"/>
        <v>-374</v>
      </c>
      <c r="G20" s="18">
        <v>500</v>
      </c>
    </row>
    <row r="21" spans="1:7">
      <c r="A21" s="6" t="s">
        <v>24</v>
      </c>
      <c r="B21" s="18">
        <v>720</v>
      </c>
      <c r="C21" s="18">
        <f>+(12*50)+(12*10)</f>
        <v>720</v>
      </c>
      <c r="E21" s="36">
        <f t="shared" si="0"/>
        <v>0</v>
      </c>
      <c r="G21" s="18">
        <v>720</v>
      </c>
    </row>
    <row r="22" spans="1:7">
      <c r="A22" s="6" t="s">
        <v>11</v>
      </c>
      <c r="B22" s="18">
        <v>1023</v>
      </c>
      <c r="C22" s="18">
        <v>1025</v>
      </c>
      <c r="E22" s="142">
        <f t="shared" si="0"/>
        <v>-2</v>
      </c>
      <c r="G22" s="18">
        <v>1025</v>
      </c>
    </row>
    <row r="23" spans="1:7">
      <c r="A23" s="6" t="s">
        <v>12</v>
      </c>
      <c r="B23" s="18">
        <v>450</v>
      </c>
      <c r="C23" s="18">
        <v>450</v>
      </c>
      <c r="E23" s="36">
        <f t="shared" si="0"/>
        <v>0</v>
      </c>
      <c r="G23" s="18">
        <v>450</v>
      </c>
    </row>
    <row r="24" spans="1:7">
      <c r="A24" s="6" t="s">
        <v>13</v>
      </c>
      <c r="B24" s="29">
        <v>0</v>
      </c>
      <c r="C24" s="29">
        <v>0</v>
      </c>
      <c r="E24" s="36">
        <f t="shared" si="0"/>
        <v>0</v>
      </c>
      <c r="G24" s="28">
        <v>0</v>
      </c>
    </row>
    <row r="25" spans="1:7">
      <c r="A25" s="6" t="s">
        <v>14</v>
      </c>
      <c r="B25" s="29">
        <v>0</v>
      </c>
      <c r="C25" s="29">
        <v>0</v>
      </c>
      <c r="E25" s="36">
        <f t="shared" si="0"/>
        <v>0</v>
      </c>
      <c r="G25" s="28">
        <v>0</v>
      </c>
    </row>
    <row r="26" spans="1:7">
      <c r="A26" s="3" t="s">
        <v>15</v>
      </c>
      <c r="B26" s="18">
        <v>500</v>
      </c>
      <c r="C26" s="29">
        <v>0</v>
      </c>
      <c r="E26" s="142">
        <f t="shared" si="0"/>
        <v>500</v>
      </c>
      <c r="G26" s="28">
        <v>0</v>
      </c>
    </row>
    <row r="27" spans="1:7">
      <c r="A27" s="3" t="s">
        <v>16</v>
      </c>
      <c r="B27" s="18">
        <v>1735</v>
      </c>
      <c r="C27" s="18">
        <v>1906</v>
      </c>
      <c r="E27" s="142">
        <f t="shared" si="0"/>
        <v>-171</v>
      </c>
      <c r="G27" s="18">
        <v>1906</v>
      </c>
    </row>
    <row r="28" spans="1:7">
      <c r="A28" s="3" t="s">
        <v>17</v>
      </c>
      <c r="B28" s="29">
        <v>0</v>
      </c>
      <c r="C28" s="29">
        <v>0</v>
      </c>
      <c r="E28" s="36">
        <f t="shared" si="0"/>
        <v>0</v>
      </c>
      <c r="G28" s="28">
        <v>0</v>
      </c>
    </row>
    <row r="29" spans="1:7">
      <c r="A29" s="3" t="s">
        <v>23</v>
      </c>
      <c r="B29" s="29">
        <v>0</v>
      </c>
      <c r="C29" s="29">
        <v>0</v>
      </c>
      <c r="E29" s="36">
        <f t="shared" si="0"/>
        <v>0</v>
      </c>
      <c r="G29" s="28">
        <v>0</v>
      </c>
    </row>
    <row r="30" spans="1:7">
      <c r="A30" s="3" t="s">
        <v>22</v>
      </c>
      <c r="B30" s="29">
        <v>0</v>
      </c>
      <c r="C30" s="29">
        <v>0</v>
      </c>
      <c r="E30" s="36">
        <f t="shared" si="0"/>
        <v>0</v>
      </c>
      <c r="G30" s="145">
        <v>0</v>
      </c>
    </row>
    <row r="31" spans="1:7">
      <c r="A31" s="3" t="s">
        <v>18</v>
      </c>
      <c r="B31" s="19">
        <v>836</v>
      </c>
      <c r="C31" s="19">
        <v>500</v>
      </c>
      <c r="D31" s="7"/>
      <c r="E31" s="142">
        <f t="shared" si="0"/>
        <v>336</v>
      </c>
      <c r="F31" s="7"/>
      <c r="G31" s="19">
        <v>500</v>
      </c>
    </row>
    <row r="32" spans="1:7">
      <c r="A32" s="3" t="s">
        <v>29</v>
      </c>
      <c r="B32" s="47">
        <v>0</v>
      </c>
      <c r="C32" s="47">
        <v>0</v>
      </c>
      <c r="E32" s="38">
        <f t="shared" si="0"/>
        <v>0</v>
      </c>
      <c r="G32" s="47">
        <v>0</v>
      </c>
    </row>
    <row r="33" spans="1:8">
      <c r="B33" s="20"/>
      <c r="C33" s="20"/>
      <c r="D33" s="7"/>
      <c r="E33" s="39"/>
      <c r="F33" s="7"/>
      <c r="G33" s="20"/>
    </row>
    <row r="34" spans="1:8" ht="14.4" thickBot="1">
      <c r="A34" s="13" t="s">
        <v>20</v>
      </c>
      <c r="B34" s="21">
        <f>SUM(B3:B32)</f>
        <v>131116</v>
      </c>
      <c r="C34" s="21">
        <f>SUM(C3:C32)</f>
        <v>127262</v>
      </c>
      <c r="D34" s="7"/>
      <c r="E34" s="40">
        <f>SUM(E3:E32)</f>
        <v>3854</v>
      </c>
      <c r="F34" s="7"/>
      <c r="G34" s="21">
        <f>SUM(G3:G32)</f>
        <v>123062</v>
      </c>
      <c r="H34" s="3" t="s">
        <v>86</v>
      </c>
    </row>
    <row r="35" spans="1:8" ht="14.4" thickTop="1">
      <c r="B35" s="22"/>
      <c r="C35" s="22"/>
      <c r="D35" s="7"/>
      <c r="E35" s="39"/>
      <c r="F35" s="7"/>
    </row>
    <row r="36" spans="1:8">
      <c r="A36" s="2" t="s">
        <v>25</v>
      </c>
      <c r="B36" s="22">
        <v>567500</v>
      </c>
      <c r="C36" s="22">
        <v>560000</v>
      </c>
      <c r="D36" s="7"/>
      <c r="E36" s="39"/>
      <c r="F36" s="7"/>
      <c r="G36" s="22">
        <v>545000</v>
      </c>
    </row>
    <row r="37" spans="1:8">
      <c r="A37" s="2" t="s">
        <v>26</v>
      </c>
      <c r="B37" s="23">
        <v>4000</v>
      </c>
      <c r="C37" s="23">
        <v>4000</v>
      </c>
      <c r="G37" s="46">
        <v>0</v>
      </c>
    </row>
    <row r="38" spans="1:8" ht="14.4" thickBot="1">
      <c r="A38" s="2" t="s">
        <v>27</v>
      </c>
      <c r="B38" s="24">
        <f>SUM(B36:B37)</f>
        <v>571500</v>
      </c>
      <c r="C38" s="24">
        <f>SUM(C36:C37)</f>
        <v>564000</v>
      </c>
      <c r="G38" s="24">
        <f>SUM(G36:G37)</f>
        <v>545000</v>
      </c>
    </row>
    <row r="39" spans="1:8" ht="14.4" thickTop="1">
      <c r="A39" s="2"/>
      <c r="B39" s="41"/>
      <c r="C39" s="41"/>
    </row>
    <row r="40" spans="1:8" ht="14.4" thickBot="1">
      <c r="A40" s="2" t="s">
        <v>28</v>
      </c>
      <c r="B40" s="42">
        <f>+B38*0.2</f>
        <v>114300</v>
      </c>
      <c r="C40" s="42">
        <f>+C38*0.2</f>
        <v>112800</v>
      </c>
      <c r="G40" s="43">
        <f>+G38*0.2</f>
        <v>109000</v>
      </c>
    </row>
    <row r="41" spans="1:8" ht="15" thickTop="1" thickBot="1">
      <c r="A41" s="2" t="s">
        <v>36</v>
      </c>
      <c r="B41" s="42">
        <f>+B34-B40</f>
        <v>16816</v>
      </c>
      <c r="C41" s="42">
        <f>+C34-C40</f>
        <v>14462</v>
      </c>
      <c r="D41" s="1" t="s">
        <v>87</v>
      </c>
      <c r="G41" s="42">
        <f>+G34-G40</f>
        <v>14062</v>
      </c>
      <c r="H41" s="3" t="s">
        <v>86</v>
      </c>
    </row>
    <row r="42" spans="1:8" ht="14.4" thickTop="1">
      <c r="A42" s="2"/>
      <c r="G42" s="20"/>
    </row>
    <row r="43" spans="1:8">
      <c r="A43" s="31" t="s">
        <v>88</v>
      </c>
    </row>
    <row r="45" spans="1:8">
      <c r="A45" s="31" t="s">
        <v>89</v>
      </c>
    </row>
  </sheetData>
  <mergeCells count="4">
    <mergeCell ref="A1:G1"/>
    <mergeCell ref="A2:G2"/>
    <mergeCell ref="A3:G3"/>
    <mergeCell ref="B5:C5"/>
  </mergeCells>
  <pageMargins left="0.25" right="0.25" top="0.75" bottom="0.75" header="0.3" footer="0.3"/>
  <pageSetup scale="9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81"/>
  <sheetViews>
    <sheetView tabSelected="1" workbookViewId="0">
      <pane xSplit="1" ySplit="6" topLeftCell="B7" activePane="bottomRight" state="frozen"/>
      <selection activeCell="B22" sqref="B22"/>
      <selection pane="topRight" activeCell="B22" sqref="B22"/>
      <selection pane="bottomLeft" activeCell="B22" sqref="B22"/>
      <selection pane="bottomRight" activeCell="J63" sqref="J63"/>
    </sheetView>
  </sheetViews>
  <sheetFormatPr defaultColWidth="9.109375" defaultRowHeight="13.8"/>
  <cols>
    <col min="1" max="1" width="49.6640625" style="54" bestFit="1" customWidth="1"/>
    <col min="2" max="2" width="11.33203125" style="51" customWidth="1"/>
    <col min="3" max="3" width="1.6640625" style="51" customWidth="1"/>
    <col min="4" max="4" width="11.33203125" style="51" customWidth="1"/>
    <col min="5" max="5" width="3.6640625" style="120" customWidth="1"/>
    <col min="6" max="6" width="11.33203125" style="51" customWidth="1"/>
    <col min="7" max="16384" width="9.109375" style="54"/>
  </cols>
  <sheetData>
    <row r="3" spans="1:8">
      <c r="A3" s="49" t="s">
        <v>83</v>
      </c>
      <c r="B3" s="50">
        <v>33874</v>
      </c>
      <c r="D3" s="50">
        <v>33874</v>
      </c>
      <c r="F3" s="50">
        <f>+D61</f>
        <v>26291.279999999999</v>
      </c>
    </row>
    <row r="4" spans="1:8">
      <c r="B4" s="52" t="s">
        <v>41</v>
      </c>
      <c r="D4" s="52" t="s">
        <v>84</v>
      </c>
      <c r="F4" s="52" t="s">
        <v>41</v>
      </c>
    </row>
    <row r="5" spans="1:8" s="56" customFormat="1" ht="15" customHeight="1">
      <c r="A5" s="55" t="s">
        <v>42</v>
      </c>
      <c r="B5" s="52" t="s">
        <v>43</v>
      </c>
      <c r="C5" s="52"/>
      <c r="D5" s="52" t="s">
        <v>43</v>
      </c>
      <c r="E5" s="52"/>
      <c r="F5" s="52" t="s">
        <v>85</v>
      </c>
    </row>
    <row r="6" spans="1:8">
      <c r="A6" s="57" t="s">
        <v>44</v>
      </c>
      <c r="B6" s="58"/>
      <c r="C6" s="58"/>
      <c r="D6" s="59"/>
      <c r="F6" s="125"/>
    </row>
    <row r="7" spans="1:8">
      <c r="A7" s="60" t="s">
        <v>45</v>
      </c>
      <c r="B7" s="61">
        <v>22500</v>
      </c>
      <c r="C7" s="130"/>
      <c r="D7" s="66">
        <v>15000</v>
      </c>
      <c r="F7" s="126">
        <v>15000</v>
      </c>
    </row>
    <row r="8" spans="1:8">
      <c r="A8" s="60" t="s">
        <v>109</v>
      </c>
      <c r="B8" s="64">
        <f>10000+10000</f>
        <v>20000</v>
      </c>
      <c r="C8" s="118"/>
      <c r="D8" s="116">
        <f>3750+3750</f>
        <v>7500</v>
      </c>
      <c r="F8" s="116">
        <f>3750+3750</f>
        <v>7500</v>
      </c>
    </row>
    <row r="9" spans="1:8">
      <c r="A9" s="67" t="s">
        <v>27</v>
      </c>
      <c r="B9" s="68">
        <f>SUM(B7:B8)</f>
        <v>42500</v>
      </c>
      <c r="C9" s="124"/>
      <c r="D9" s="76">
        <f>SUM(D7:D8)</f>
        <v>22500</v>
      </c>
      <c r="E9" s="101"/>
      <c r="F9" s="76">
        <f>SUM(F7:F8)</f>
        <v>22500</v>
      </c>
      <c r="H9" s="69"/>
    </row>
    <row r="10" spans="1:8">
      <c r="A10" s="90"/>
      <c r="B10" s="90"/>
      <c r="C10" s="90"/>
      <c r="D10" s="90"/>
      <c r="E10" s="78"/>
      <c r="F10" s="70"/>
    </row>
    <row r="11" spans="1:8">
      <c r="A11" s="71" t="s">
        <v>46</v>
      </c>
      <c r="B11" s="72"/>
      <c r="C11" s="72"/>
      <c r="D11" s="73"/>
      <c r="E11" s="78"/>
      <c r="F11" s="129"/>
    </row>
    <row r="12" spans="1:8">
      <c r="A12" s="65" t="s">
        <v>46</v>
      </c>
      <c r="B12" s="74">
        <v>0</v>
      </c>
      <c r="C12" s="127"/>
      <c r="D12" s="74">
        <v>0</v>
      </c>
      <c r="E12" s="78"/>
      <c r="F12" s="126"/>
    </row>
    <row r="13" spans="1:8">
      <c r="A13" s="75" t="s">
        <v>47</v>
      </c>
      <c r="B13" s="76">
        <f>SUM(B12:B12)</f>
        <v>0</v>
      </c>
      <c r="C13" s="124"/>
      <c r="D13" s="76">
        <f>SUM(D12:D12)</f>
        <v>0</v>
      </c>
      <c r="E13" s="101"/>
      <c r="F13" s="76">
        <f>SUM(F12:F12)</f>
        <v>0</v>
      </c>
    </row>
    <row r="14" spans="1:8" s="79" customFormat="1">
      <c r="A14" s="77"/>
      <c r="B14" s="78"/>
      <c r="C14" s="78"/>
      <c r="D14" s="78"/>
      <c r="E14" s="78"/>
      <c r="F14" s="78"/>
    </row>
    <row r="15" spans="1:8">
      <c r="A15" s="71" t="s">
        <v>48</v>
      </c>
      <c r="B15" s="72"/>
      <c r="C15" s="72"/>
      <c r="D15" s="73"/>
      <c r="E15" s="78"/>
      <c r="F15" s="129"/>
    </row>
    <row r="16" spans="1:8">
      <c r="A16" s="65" t="s">
        <v>49</v>
      </c>
      <c r="B16" s="74">
        <v>5000</v>
      </c>
      <c r="C16" s="127"/>
      <c r="D16" s="74">
        <v>5000</v>
      </c>
      <c r="E16" s="78"/>
      <c r="F16" s="126">
        <v>3200</v>
      </c>
    </row>
    <row r="17" spans="1:6">
      <c r="A17" s="75" t="s">
        <v>50</v>
      </c>
      <c r="B17" s="76">
        <f>SUM(B16:B16)</f>
        <v>5000</v>
      </c>
      <c r="C17" s="124"/>
      <c r="D17" s="76">
        <f>SUM(D16:D16)</f>
        <v>5000</v>
      </c>
      <c r="E17" s="101"/>
      <c r="F17" s="76">
        <f>SUM(F16:F16)</f>
        <v>3200</v>
      </c>
    </row>
    <row r="18" spans="1:6">
      <c r="A18" s="57" t="s">
        <v>51</v>
      </c>
      <c r="B18" s="80"/>
      <c r="C18" s="80"/>
      <c r="D18" s="81"/>
      <c r="E18" s="101"/>
      <c r="F18" s="98"/>
    </row>
    <row r="19" spans="1:6">
      <c r="A19" s="60" t="s">
        <v>52</v>
      </c>
      <c r="B19" s="82">
        <v>500</v>
      </c>
      <c r="C19" s="85"/>
      <c r="D19" s="114">
        <v>800</v>
      </c>
      <c r="E19" s="78"/>
      <c r="F19" s="131">
        <v>1000</v>
      </c>
    </row>
    <row r="20" spans="1:6">
      <c r="A20" s="84" t="s">
        <v>53</v>
      </c>
      <c r="B20" s="63">
        <v>0</v>
      </c>
      <c r="C20" s="85"/>
      <c r="D20" s="116">
        <v>75</v>
      </c>
      <c r="E20" s="78"/>
      <c r="F20" s="62">
        <v>100</v>
      </c>
    </row>
    <row r="21" spans="1:6">
      <c r="A21" s="84" t="s">
        <v>108</v>
      </c>
      <c r="B21" s="85">
        <v>500</v>
      </c>
      <c r="C21" s="85"/>
      <c r="D21" s="83">
        <v>940</v>
      </c>
      <c r="E21" s="78"/>
      <c r="F21" s="62">
        <v>1000</v>
      </c>
    </row>
    <row r="22" spans="1:6">
      <c r="A22" s="84" t="s">
        <v>54</v>
      </c>
      <c r="B22" s="85">
        <v>200</v>
      </c>
      <c r="C22" s="85"/>
      <c r="D22" s="83">
        <v>175</v>
      </c>
      <c r="E22" s="78"/>
      <c r="F22" s="62">
        <v>175</v>
      </c>
    </row>
    <row r="23" spans="1:6">
      <c r="A23" s="84" t="s">
        <v>55</v>
      </c>
      <c r="B23" s="85">
        <v>100</v>
      </c>
      <c r="C23" s="85"/>
      <c r="D23" s="117">
        <v>0</v>
      </c>
      <c r="E23" s="78"/>
      <c r="F23" s="62">
        <v>100</v>
      </c>
    </row>
    <row r="24" spans="1:6">
      <c r="A24" s="84" t="s">
        <v>56</v>
      </c>
      <c r="B24" s="85">
        <v>1000</v>
      </c>
      <c r="C24" s="85"/>
      <c r="D24" s="83">
        <v>1500</v>
      </c>
      <c r="E24" s="78"/>
      <c r="F24" s="62">
        <v>2000</v>
      </c>
    </row>
    <row r="25" spans="1:6">
      <c r="A25" s="84" t="s">
        <v>57</v>
      </c>
      <c r="B25" s="85">
        <v>100</v>
      </c>
      <c r="C25" s="85"/>
      <c r="D25" s="83">
        <v>15</v>
      </c>
      <c r="E25" s="121"/>
      <c r="F25" s="62">
        <v>100</v>
      </c>
    </row>
    <row r="26" spans="1:6">
      <c r="A26" s="84" t="s">
        <v>58</v>
      </c>
      <c r="B26" s="63">
        <v>0</v>
      </c>
      <c r="C26" s="85"/>
      <c r="D26" s="116">
        <v>136.72</v>
      </c>
      <c r="E26" s="78"/>
      <c r="F26" s="62">
        <v>150</v>
      </c>
    </row>
    <row r="27" spans="1:6" ht="14.4">
      <c r="A27" s="84"/>
      <c r="B27" s="63">
        <v>0</v>
      </c>
      <c r="C27" s="85"/>
      <c r="D27" s="115"/>
      <c r="E27" s="78"/>
      <c r="F27" s="146"/>
    </row>
    <row r="28" spans="1:6">
      <c r="A28" s="86" t="s">
        <v>59</v>
      </c>
      <c r="B28" s="87">
        <f>SUM(B19:B27)</f>
        <v>2400</v>
      </c>
      <c r="C28" s="124"/>
      <c r="D28" s="76">
        <f>SUM(D19:D27)</f>
        <v>3641.72</v>
      </c>
      <c r="E28" s="101"/>
      <c r="F28" s="76">
        <f>SUM(F19:F27)</f>
        <v>4625</v>
      </c>
    </row>
    <row r="29" spans="1:6">
      <c r="A29" s="89"/>
      <c r="B29" s="90"/>
      <c r="C29" s="78"/>
      <c r="D29" s="90"/>
      <c r="E29" s="78"/>
      <c r="F29" s="90"/>
    </row>
    <row r="30" spans="1:6">
      <c r="A30" s="71" t="s">
        <v>60</v>
      </c>
      <c r="B30" s="72"/>
      <c r="C30" s="72"/>
      <c r="D30" s="73"/>
      <c r="E30" s="78"/>
      <c r="F30" s="129"/>
    </row>
    <row r="31" spans="1:6">
      <c r="A31" s="65" t="s">
        <v>61</v>
      </c>
      <c r="B31" s="74">
        <v>200</v>
      </c>
      <c r="C31" s="127"/>
      <c r="D31" s="74">
        <v>200</v>
      </c>
      <c r="E31" s="78"/>
      <c r="F31" s="147">
        <v>200</v>
      </c>
    </row>
    <row r="32" spans="1:6">
      <c r="A32" s="65" t="s">
        <v>62</v>
      </c>
      <c r="B32" s="85">
        <v>200</v>
      </c>
      <c r="C32" s="127"/>
      <c r="D32" s="83">
        <v>200</v>
      </c>
      <c r="E32" s="78"/>
      <c r="F32" s="62">
        <v>200</v>
      </c>
    </row>
    <row r="33" spans="1:6">
      <c r="A33" s="75" t="s">
        <v>63</v>
      </c>
      <c r="B33" s="76">
        <f>SUM(B31:B32)</f>
        <v>400</v>
      </c>
      <c r="C33" s="124"/>
      <c r="D33" s="76">
        <f>SUM(D31:D32)</f>
        <v>400</v>
      </c>
      <c r="E33" s="101"/>
      <c r="F33" s="76">
        <f>SUM(F31:F32)</f>
        <v>400</v>
      </c>
    </row>
    <row r="34" spans="1:6">
      <c r="A34" s="91"/>
      <c r="B34" s="135"/>
      <c r="C34" s="136"/>
      <c r="D34" s="135"/>
      <c r="E34" s="101"/>
      <c r="F34" s="88"/>
    </row>
    <row r="35" spans="1:6">
      <c r="A35" s="71" t="s">
        <v>64</v>
      </c>
      <c r="B35" s="128"/>
      <c r="C35" s="72"/>
      <c r="D35" s="73"/>
      <c r="E35" s="78"/>
      <c r="F35" s="129"/>
    </row>
    <row r="36" spans="1:6">
      <c r="A36" s="65" t="s">
        <v>65</v>
      </c>
      <c r="B36" s="74">
        <v>200</v>
      </c>
      <c r="C36" s="127"/>
      <c r="D36" s="74">
        <v>200</v>
      </c>
      <c r="E36" s="78"/>
      <c r="F36" s="74">
        <v>200</v>
      </c>
    </row>
    <row r="37" spans="1:6" s="79" customFormat="1">
      <c r="A37" s="75" t="s">
        <v>66</v>
      </c>
      <c r="B37" s="76">
        <f>SUM(B36:B36)</f>
        <v>200</v>
      </c>
      <c r="C37" s="124"/>
      <c r="D37" s="76">
        <f>SUM(D36:D36)</f>
        <v>200</v>
      </c>
      <c r="E37" s="101"/>
      <c r="F37" s="76">
        <f>SUM(F36:F36)</f>
        <v>200</v>
      </c>
    </row>
    <row r="38" spans="1:6">
      <c r="A38" s="77"/>
      <c r="B38" s="78"/>
      <c r="C38" s="78"/>
      <c r="D38" s="78"/>
      <c r="E38" s="78"/>
      <c r="F38" s="78"/>
    </row>
    <row r="39" spans="1:6">
      <c r="A39" s="57" t="s">
        <v>67</v>
      </c>
      <c r="B39" s="137"/>
      <c r="C39" s="72"/>
      <c r="D39" s="92"/>
      <c r="E39" s="122"/>
      <c r="F39" s="133"/>
    </row>
    <row r="40" spans="1:6">
      <c r="A40" s="60" t="s">
        <v>68</v>
      </c>
      <c r="B40" s="66">
        <v>1000</v>
      </c>
      <c r="C40" s="130"/>
      <c r="D40" s="66">
        <v>1000</v>
      </c>
      <c r="F40" s="66">
        <v>1000</v>
      </c>
    </row>
    <row r="41" spans="1:6">
      <c r="A41" s="84" t="s">
        <v>69</v>
      </c>
      <c r="B41" s="62">
        <v>1000</v>
      </c>
      <c r="C41" s="119"/>
      <c r="D41" s="62">
        <v>1000</v>
      </c>
      <c r="F41" s="62">
        <v>1000</v>
      </c>
    </row>
    <row r="42" spans="1:6">
      <c r="A42" s="86" t="s">
        <v>70</v>
      </c>
      <c r="B42" s="94">
        <f>SUM(B39:B41)</f>
        <v>2000</v>
      </c>
      <c r="C42" s="132"/>
      <c r="D42" s="94">
        <f>SUM(D39:D41)</f>
        <v>2000</v>
      </c>
      <c r="E42" s="122"/>
      <c r="F42" s="94">
        <f>SUM(F39:F41)</f>
        <v>2000</v>
      </c>
    </row>
    <row r="43" spans="1:6">
      <c r="A43" s="89"/>
      <c r="B43" s="90"/>
      <c r="C43" s="90"/>
      <c r="D43" s="90"/>
      <c r="E43" s="78"/>
      <c r="F43" s="90"/>
    </row>
    <row r="44" spans="1:6">
      <c r="A44" s="71" t="s">
        <v>71</v>
      </c>
      <c r="B44" s="128"/>
      <c r="C44" s="72"/>
      <c r="D44" s="73"/>
      <c r="E44" s="78"/>
      <c r="F44" s="129"/>
    </row>
    <row r="45" spans="1:6">
      <c r="A45" s="65" t="s">
        <v>72</v>
      </c>
      <c r="B45" s="74">
        <v>0</v>
      </c>
      <c r="C45" s="127"/>
      <c r="D45" s="74">
        <v>0</v>
      </c>
      <c r="E45" s="78"/>
      <c r="F45" s="66">
        <v>150</v>
      </c>
    </row>
    <row r="46" spans="1:6">
      <c r="A46" s="65" t="s">
        <v>73</v>
      </c>
      <c r="B46" s="62">
        <v>150</v>
      </c>
      <c r="C46" s="127"/>
      <c r="D46" s="62">
        <v>150</v>
      </c>
      <c r="E46" s="78"/>
      <c r="F46" s="62">
        <v>150</v>
      </c>
    </row>
    <row r="47" spans="1:6">
      <c r="A47" s="65" t="s">
        <v>74</v>
      </c>
      <c r="B47" s="93">
        <v>0</v>
      </c>
      <c r="C47" s="127"/>
      <c r="D47" s="93">
        <v>0</v>
      </c>
      <c r="E47" s="78"/>
      <c r="F47" s="93">
        <v>0</v>
      </c>
    </row>
    <row r="48" spans="1:6" s="79" customFormat="1">
      <c r="A48" s="75" t="s">
        <v>75</v>
      </c>
      <c r="B48" s="76">
        <f>SUM(B45:B47)</f>
        <v>150</v>
      </c>
      <c r="C48" s="124"/>
      <c r="D48" s="76">
        <f>SUM(D45:D47)</f>
        <v>150</v>
      </c>
      <c r="E48" s="101"/>
      <c r="F48" s="76">
        <f>SUM(F45:F47)</f>
        <v>300</v>
      </c>
    </row>
    <row r="49" spans="1:8">
      <c r="A49" s="95"/>
      <c r="B49" s="90"/>
      <c r="C49" s="90"/>
      <c r="D49" s="90"/>
      <c r="E49" s="78"/>
      <c r="F49" s="70"/>
    </row>
    <row r="50" spans="1:8">
      <c r="A50" s="71" t="s">
        <v>76</v>
      </c>
      <c r="B50" s="128"/>
      <c r="C50" s="72"/>
      <c r="D50" s="73"/>
      <c r="E50" s="78"/>
      <c r="F50" s="129"/>
    </row>
    <row r="51" spans="1:8">
      <c r="A51" s="60" t="s">
        <v>77</v>
      </c>
      <c r="B51" s="74">
        <v>3375</v>
      </c>
      <c r="C51" s="127"/>
      <c r="D51" s="74">
        <v>0</v>
      </c>
      <c r="E51" s="78"/>
      <c r="F51" s="74">
        <v>0</v>
      </c>
    </row>
    <row r="52" spans="1:8">
      <c r="A52" s="60" t="s">
        <v>110</v>
      </c>
      <c r="B52" s="62">
        <f>2500+2500</f>
        <v>5000</v>
      </c>
      <c r="C52" s="127"/>
      <c r="D52" s="62">
        <f>+D8*0.25</f>
        <v>1875</v>
      </c>
      <c r="E52" s="78"/>
      <c r="F52" s="62">
        <f>+F8*0.25</f>
        <v>1875</v>
      </c>
    </row>
    <row r="53" spans="1:8" s="79" customFormat="1">
      <c r="A53" s="75" t="s">
        <v>78</v>
      </c>
      <c r="B53" s="76">
        <f>SUM(B51:B52)</f>
        <v>8375</v>
      </c>
      <c r="C53" s="124"/>
      <c r="D53" s="76">
        <f>SUM(D51:D52)</f>
        <v>1875</v>
      </c>
      <c r="E53" s="101"/>
      <c r="F53" s="76">
        <f>SUM(F51:F52)</f>
        <v>1875</v>
      </c>
    </row>
    <row r="54" spans="1:8">
      <c r="A54" s="77"/>
      <c r="B54" s="78"/>
      <c r="C54" s="78"/>
      <c r="D54" s="78"/>
      <c r="E54" s="78"/>
      <c r="F54" s="78"/>
    </row>
    <row r="55" spans="1:8">
      <c r="A55" s="86" t="s">
        <v>79</v>
      </c>
      <c r="B55" s="76">
        <f>+B28+B33+B42+B37+B13+B53+B48+B17</f>
        <v>18525</v>
      </c>
      <c r="C55" s="124"/>
      <c r="D55" s="76">
        <f>+D28+D33+D42+D37+D13+D53+D48+D17</f>
        <v>13266.72</v>
      </c>
      <c r="E55" s="101"/>
      <c r="F55" s="76">
        <f>+F28+F33+F42+F37+F13+F53+F48+F17</f>
        <v>12600</v>
      </c>
      <c r="G55" s="69"/>
    </row>
    <row r="56" spans="1:8">
      <c r="A56" s="95"/>
      <c r="B56" s="70"/>
      <c r="C56" s="70"/>
      <c r="D56" s="70"/>
      <c r="E56" s="78"/>
      <c r="F56" s="70"/>
    </row>
    <row r="57" spans="1:8" ht="14.4" thickBot="1">
      <c r="A57" s="96" t="s">
        <v>80</v>
      </c>
      <c r="B57" s="97">
        <f>+B9-B55</f>
        <v>23975</v>
      </c>
      <c r="C57" s="134"/>
      <c r="D57" s="97">
        <f>+D9-D55</f>
        <v>9233.2800000000007</v>
      </c>
      <c r="E57" s="101"/>
      <c r="F57" s="97">
        <f>+F9-F55</f>
        <v>9900</v>
      </c>
      <c r="H57" s="69"/>
    </row>
    <row r="58" spans="1:8" ht="14.4" thickTop="1">
      <c r="A58" s="99"/>
      <c r="B58" s="100"/>
      <c r="C58" s="100"/>
      <c r="D58" s="100"/>
      <c r="E58" s="78"/>
      <c r="F58" s="100"/>
    </row>
    <row r="59" spans="1:8">
      <c r="A59" s="86" t="s">
        <v>82</v>
      </c>
      <c r="B59" s="76">
        <v>15262</v>
      </c>
      <c r="C59" s="102"/>
      <c r="D59" s="76">
        <f>+'Admin BudgetFC'!B41</f>
        <v>16816</v>
      </c>
      <c r="E59" s="102"/>
      <c r="F59" s="76">
        <f>+'Admin BudgetFC'!G41</f>
        <v>14062</v>
      </c>
    </row>
    <row r="60" spans="1:8">
      <c r="A60" s="103"/>
      <c r="B60" s="100"/>
      <c r="C60" s="100"/>
      <c r="D60" s="100"/>
      <c r="E60" s="78"/>
      <c r="F60" s="100"/>
    </row>
    <row r="61" spans="1:8">
      <c r="A61" s="49" t="s">
        <v>81</v>
      </c>
      <c r="B61" s="50">
        <f>+B3+B9-B55-B59</f>
        <v>42587</v>
      </c>
      <c r="C61" s="100"/>
      <c r="D61" s="50">
        <f>+D3+D9-D55-D59</f>
        <v>26291.279999999999</v>
      </c>
      <c r="E61" s="78"/>
      <c r="F61" s="50">
        <f>+F3+F9-F55-F59</f>
        <v>22129.279999999999</v>
      </c>
    </row>
    <row r="62" spans="1:8">
      <c r="A62" s="104"/>
      <c r="B62" s="100"/>
      <c r="C62" s="100"/>
      <c r="D62" s="100"/>
      <c r="E62" s="78"/>
      <c r="F62" s="100"/>
    </row>
    <row r="63" spans="1:8" s="106" customFormat="1" ht="33.75" customHeight="1">
      <c r="A63" s="150" t="s">
        <v>103</v>
      </c>
      <c r="B63" s="150"/>
      <c r="C63" s="150"/>
      <c r="D63" s="150"/>
      <c r="E63" s="150"/>
      <c r="F63" s="150"/>
    </row>
    <row r="64" spans="1:8">
      <c r="A64" s="103"/>
      <c r="B64" s="100"/>
      <c r="C64" s="100"/>
      <c r="D64" s="100"/>
      <c r="E64" s="78"/>
      <c r="F64" s="100"/>
    </row>
    <row r="65" spans="1:6" s="106" customFormat="1" ht="33.75" customHeight="1">
      <c r="A65" s="150" t="s">
        <v>104</v>
      </c>
      <c r="B65" s="150"/>
      <c r="C65" s="150"/>
      <c r="D65" s="150"/>
      <c r="E65" s="150"/>
      <c r="F65" s="150"/>
    </row>
    <row r="66" spans="1:6" s="106" customFormat="1">
      <c r="A66" s="105"/>
      <c r="B66" s="100"/>
      <c r="C66" s="100"/>
      <c r="D66" s="100"/>
      <c r="E66" s="78"/>
      <c r="F66" s="100"/>
    </row>
    <row r="67" spans="1:6">
      <c r="A67" s="103"/>
      <c r="B67" s="100"/>
      <c r="C67" s="100"/>
      <c r="D67" s="100"/>
      <c r="E67" s="78"/>
      <c r="F67" s="100"/>
    </row>
    <row r="68" spans="1:6">
      <c r="A68" s="103"/>
      <c r="B68" s="100"/>
      <c r="C68" s="100"/>
      <c r="D68" s="100"/>
      <c r="E68" s="78"/>
      <c r="F68" s="100"/>
    </row>
    <row r="69" spans="1:6">
      <c r="A69" s="104"/>
      <c r="B69" s="100"/>
      <c r="C69" s="100"/>
      <c r="D69" s="100"/>
      <c r="E69" s="78"/>
      <c r="F69" s="100"/>
    </row>
    <row r="70" spans="1:6">
      <c r="A70" s="107"/>
      <c r="B70" s="53"/>
      <c r="C70" s="53"/>
      <c r="D70" s="53"/>
      <c r="E70" s="101"/>
      <c r="F70" s="53"/>
    </row>
    <row r="71" spans="1:6">
      <c r="A71" s="103"/>
      <c r="B71" s="108"/>
      <c r="C71" s="108"/>
      <c r="D71" s="108"/>
      <c r="E71" s="123"/>
      <c r="F71" s="108"/>
    </row>
    <row r="72" spans="1:6">
      <c r="A72" s="107"/>
      <c r="B72" s="100"/>
      <c r="C72" s="100"/>
      <c r="D72" s="100"/>
      <c r="E72" s="78"/>
      <c r="F72" s="100"/>
    </row>
    <row r="73" spans="1:6">
      <c r="A73" s="103"/>
      <c r="B73" s="100"/>
      <c r="C73" s="100"/>
      <c r="D73" s="100"/>
      <c r="E73" s="78"/>
      <c r="F73" s="100"/>
    </row>
    <row r="74" spans="1:6">
      <c r="A74" s="103"/>
      <c r="B74" s="100"/>
      <c r="C74" s="100"/>
      <c r="D74" s="100"/>
      <c r="E74" s="78"/>
      <c r="F74" s="100"/>
    </row>
    <row r="75" spans="1:6">
      <c r="A75" s="103"/>
      <c r="B75" s="109"/>
      <c r="C75" s="109"/>
      <c r="D75" s="109"/>
      <c r="E75" s="109"/>
    </row>
    <row r="76" spans="1:6">
      <c r="A76" s="110"/>
      <c r="B76" s="100"/>
      <c r="C76" s="100"/>
      <c r="D76" s="100"/>
      <c r="E76" s="78"/>
      <c r="F76" s="100"/>
    </row>
    <row r="77" spans="1:6">
      <c r="A77" s="103"/>
      <c r="B77" s="109"/>
      <c r="C77" s="109"/>
      <c r="D77" s="109"/>
      <c r="E77" s="109"/>
      <c r="F77" s="109"/>
    </row>
    <row r="78" spans="1:6">
      <c r="A78" s="103"/>
      <c r="B78" s="100"/>
      <c r="C78" s="100"/>
      <c r="D78" s="100"/>
      <c r="E78" s="78"/>
      <c r="F78" s="100"/>
    </row>
    <row r="79" spans="1:6">
      <c r="A79" s="79"/>
    </row>
    <row r="80" spans="1:6">
      <c r="A80" s="111"/>
    </row>
    <row r="81" spans="2:6">
      <c r="B81" s="112"/>
      <c r="C81" s="112"/>
      <c r="D81" s="112"/>
      <c r="E81" s="122"/>
      <c r="F81" s="112"/>
    </row>
  </sheetData>
  <mergeCells count="2">
    <mergeCell ref="A63:F63"/>
    <mergeCell ref="A65:F65"/>
  </mergeCells>
  <printOptions horizontalCentered="1"/>
  <pageMargins left="0.75" right="0.75" top="0.75" bottom="0.61111111100000004" header="0.5" footer="0.5"/>
  <pageSetup scale="70" orientation="portrait" r:id="rId1"/>
  <headerFooter alignWithMargins="0">
    <oddHeader xml:space="preserve">&amp;C&amp;"Times New Roman,Bold"&amp;14Southeast Montana
FY2018-2019 Unrestricted Funds Budget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E13" sqref="E13"/>
    </sheetView>
  </sheetViews>
  <sheetFormatPr defaultRowHeight="14.4"/>
  <cols>
    <col min="1" max="1" width="14.33203125" customWidth="1"/>
    <col min="2" max="2" width="1.6640625" customWidth="1"/>
    <col min="3" max="3" width="16.33203125" bestFit="1" customWidth="1"/>
    <col min="4" max="4" width="1.6640625" customWidth="1"/>
    <col min="5" max="5" width="20.6640625" bestFit="1" customWidth="1"/>
    <col min="6" max="6" width="1.6640625" customWidth="1"/>
    <col min="7" max="7" width="11.88671875" bestFit="1" customWidth="1"/>
    <col min="8" max="8" width="1.6640625" customWidth="1"/>
    <col min="9" max="9" width="9.33203125" bestFit="1" customWidth="1"/>
    <col min="11" max="11" width="10.5546875" bestFit="1" customWidth="1"/>
  </cols>
  <sheetData>
    <row r="1" spans="1:11">
      <c r="A1" s="32" t="s">
        <v>96</v>
      </c>
      <c r="B1" s="44"/>
      <c r="C1" s="44"/>
      <c r="D1" s="44"/>
      <c r="E1" s="44"/>
      <c r="F1" s="44"/>
      <c r="G1" s="44"/>
      <c r="H1" s="44"/>
      <c r="I1" s="44"/>
      <c r="J1" s="34"/>
      <c r="K1" s="34"/>
    </row>
    <row r="2" spans="1:11">
      <c r="A2" s="32" t="s">
        <v>97</v>
      </c>
      <c r="B2" s="44"/>
      <c r="C2" s="44"/>
      <c r="D2" s="44"/>
      <c r="E2" s="44"/>
      <c r="F2" s="44"/>
      <c r="G2" s="44"/>
      <c r="H2" s="44"/>
      <c r="I2" s="44"/>
      <c r="J2" s="34"/>
      <c r="K2" s="34"/>
    </row>
    <row r="3" spans="1:11">
      <c r="A3" s="32"/>
      <c r="B3" s="44"/>
      <c r="C3" s="44"/>
      <c r="D3" s="44"/>
      <c r="E3" s="44"/>
      <c r="F3" s="44"/>
      <c r="G3" s="44"/>
      <c r="H3" s="44"/>
      <c r="I3" s="44"/>
      <c r="J3" s="34"/>
      <c r="K3" s="34"/>
    </row>
    <row r="4" spans="1:11">
      <c r="A4" s="141"/>
      <c r="B4" s="32"/>
      <c r="C4" s="32"/>
      <c r="D4" s="32"/>
      <c r="E4" s="32"/>
      <c r="F4" s="32"/>
      <c r="G4" s="32"/>
      <c r="H4" s="32"/>
      <c r="I4" s="32"/>
    </row>
    <row r="5" spans="1:11">
      <c r="A5" s="140" t="s">
        <v>90</v>
      </c>
      <c r="B5" s="140"/>
      <c r="C5" s="140" t="s">
        <v>98</v>
      </c>
      <c r="D5" s="140"/>
      <c r="E5" s="140" t="s">
        <v>95</v>
      </c>
      <c r="F5" s="140"/>
      <c r="G5" s="140" t="s">
        <v>99</v>
      </c>
      <c r="H5" s="140"/>
      <c r="I5" s="140" t="s">
        <v>35</v>
      </c>
    </row>
    <row r="6" spans="1:11">
      <c r="A6" t="s">
        <v>94</v>
      </c>
      <c r="B6" s="33"/>
      <c r="C6" s="33">
        <v>551000</v>
      </c>
      <c r="D6" s="33"/>
      <c r="E6" s="33">
        <v>109692</v>
      </c>
      <c r="F6" s="33"/>
      <c r="G6" s="33">
        <v>108304</v>
      </c>
      <c r="H6" s="33"/>
      <c r="I6" s="45">
        <f>+E6-G6</f>
        <v>1388</v>
      </c>
    </row>
    <row r="7" spans="1:11">
      <c r="A7" t="s">
        <v>93</v>
      </c>
      <c r="B7" s="33"/>
      <c r="C7" s="33">
        <v>485000</v>
      </c>
      <c r="D7" s="33"/>
      <c r="E7" s="33">
        <v>113321</v>
      </c>
      <c r="F7" s="33"/>
      <c r="G7" s="33">
        <v>112847</v>
      </c>
      <c r="H7" s="33"/>
      <c r="I7" s="45">
        <f t="shared" ref="I7:I10" si="0">+E7-G7</f>
        <v>474</v>
      </c>
    </row>
    <row r="8" spans="1:11">
      <c r="A8" t="s">
        <v>91</v>
      </c>
      <c r="B8" s="33"/>
      <c r="C8" s="33">
        <v>624000</v>
      </c>
      <c r="D8" s="33"/>
      <c r="E8" s="33">
        <v>123283</v>
      </c>
      <c r="F8" s="33"/>
      <c r="G8" s="33">
        <v>113054</v>
      </c>
      <c r="H8" s="33"/>
      <c r="I8" s="45">
        <f t="shared" si="0"/>
        <v>10229</v>
      </c>
    </row>
    <row r="9" spans="1:11">
      <c r="A9" t="s">
        <v>92</v>
      </c>
      <c r="B9" s="33"/>
      <c r="C9" s="33">
        <v>629500</v>
      </c>
      <c r="D9" s="33"/>
      <c r="E9" s="33">
        <v>126000</v>
      </c>
      <c r="F9" s="33"/>
      <c r="G9" s="33">
        <v>125827</v>
      </c>
      <c r="H9" s="33"/>
      <c r="I9" s="45">
        <f t="shared" si="0"/>
        <v>173</v>
      </c>
    </row>
    <row r="10" spans="1:11">
      <c r="A10" t="s">
        <v>107</v>
      </c>
      <c r="B10" s="33"/>
      <c r="C10" s="33">
        <v>571500</v>
      </c>
      <c r="D10" s="33"/>
      <c r="E10" s="33">
        <v>114300</v>
      </c>
      <c r="F10" s="33"/>
      <c r="G10" s="33">
        <v>131116</v>
      </c>
      <c r="H10" s="33"/>
      <c r="I10" s="45">
        <f t="shared" si="0"/>
        <v>-16816</v>
      </c>
    </row>
    <row r="11" spans="1:11">
      <c r="A11" t="s">
        <v>102</v>
      </c>
      <c r="B11" s="33"/>
      <c r="C11" s="33">
        <v>545000</v>
      </c>
      <c r="D11" s="33"/>
      <c r="E11" s="33">
        <v>109000</v>
      </c>
      <c r="F11" s="33"/>
      <c r="G11" s="33">
        <f>+'Admin BudgetFC'!G34</f>
        <v>123062</v>
      </c>
      <c r="H11" s="33"/>
      <c r="I11" s="45">
        <f t="shared" ref="I11" si="1">+E11-G11</f>
        <v>-14062</v>
      </c>
    </row>
    <row r="12" spans="1:11">
      <c r="I12" s="45"/>
    </row>
    <row r="14" spans="1:11">
      <c r="A14" t="s">
        <v>100</v>
      </c>
    </row>
    <row r="15" spans="1:11">
      <c r="A15" t="s">
        <v>101</v>
      </c>
    </row>
    <row r="21" spans="1:5">
      <c r="A21" s="144"/>
      <c r="C21" s="144"/>
      <c r="E21" s="143"/>
    </row>
    <row r="22" spans="1:5">
      <c r="A22" s="144"/>
      <c r="C22" s="144"/>
      <c r="E22" s="143"/>
    </row>
    <row r="23" spans="1:5">
      <c r="A23" s="144"/>
      <c r="C23" s="144"/>
      <c r="E23" s="143"/>
    </row>
    <row r="24" spans="1:5">
      <c r="A24" s="144"/>
      <c r="C24" s="144"/>
      <c r="E24" s="14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Admin BudgetFC</vt:lpstr>
      <vt:lpstr>Unrest Funds</vt:lpstr>
      <vt:lpstr>Admin History</vt:lpstr>
      <vt:lpstr>'Unrest Funds'!Print_Titles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Stevenson</dc:creator>
  <cp:lastModifiedBy>Brenda Maas</cp:lastModifiedBy>
  <cp:lastPrinted>2018-06-15T23:42:56Z</cp:lastPrinted>
  <dcterms:created xsi:type="dcterms:W3CDTF">2013-08-26T14:39:27Z</dcterms:created>
  <dcterms:modified xsi:type="dcterms:W3CDTF">2018-06-15T23:47:40Z</dcterms:modified>
</cp:coreProperties>
</file>