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SEMT\SEMT Administrative\SEMT Board\Board Meetings and Minutes\2017 Board Meetings\6.15.17 Board Meeting Miles City\Board Packet 1 in order\"/>
    </mc:Choice>
  </mc:AlternateContent>
  <bookViews>
    <workbookView xWindow="2736" yWindow="-36" windowWidth="15192" windowHeight="8208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9" i="1"/>
  <c r="E9" i="1" l="1"/>
  <c r="B8" i="1" l="1"/>
  <c r="D9" i="1"/>
  <c r="E8" i="1"/>
  <c r="D32" i="1" l="1"/>
  <c r="B12" i="1"/>
  <c r="B19" i="1"/>
  <c r="B15" i="1"/>
  <c r="B10" i="1"/>
  <c r="B11" i="1"/>
  <c r="B17" i="1"/>
  <c r="B27" i="1"/>
  <c r="B34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34" i="1" l="1"/>
  <c r="E21" i="1" l="1"/>
  <c r="E38" i="1" l="1"/>
  <c r="E40" i="1" s="1"/>
  <c r="C34" i="1" l="1"/>
  <c r="C38" i="1" l="1"/>
  <c r="C40" i="1" s="1"/>
  <c r="E34" i="1" l="1"/>
</calcChain>
</file>

<file path=xl/sharedStrings.xml><?xml version="1.0" encoding="utf-8"?>
<sst xmlns="http://schemas.openxmlformats.org/spreadsheetml/2006/main" count="44" uniqueCount="43">
  <si>
    <t>Auditor/990s</t>
  </si>
  <si>
    <t xml:space="preserve">Accountant </t>
  </si>
  <si>
    <t>Postage</t>
  </si>
  <si>
    <t>Mileage (in region/state)</t>
  </si>
  <si>
    <t>Accommodations (in region/state/education)</t>
  </si>
  <si>
    <t>Misc Meeting/Travel Exp</t>
  </si>
  <si>
    <t>Bank Charges</t>
  </si>
  <si>
    <t xml:space="preserve">Copier Lease and Maintenance </t>
  </si>
  <si>
    <t xml:space="preserve">Office Phone </t>
  </si>
  <si>
    <t>Office Supplies</t>
  </si>
  <si>
    <t>Coffee/Misc for Board Meetings</t>
  </si>
  <si>
    <t>Liability</t>
  </si>
  <si>
    <t>D&amp;O Insurance</t>
  </si>
  <si>
    <t>Partners Handouts</t>
  </si>
  <si>
    <t>Printing of Newsletter 4x</t>
  </si>
  <si>
    <t>Partners Web Site</t>
  </si>
  <si>
    <t xml:space="preserve">Computers/Maintenance/Software/Cloud </t>
  </si>
  <si>
    <t xml:space="preserve">Legal fees </t>
  </si>
  <si>
    <t>Board Travel (TAC, Gov Conf)</t>
  </si>
  <si>
    <t>Expense Description</t>
  </si>
  <si>
    <t>Total Administrative Contract</t>
  </si>
  <si>
    <t>Variance</t>
  </si>
  <si>
    <t>Professional Training</t>
  </si>
  <si>
    <t>Stationary Package</t>
  </si>
  <si>
    <t>Proposed Budget</t>
  </si>
  <si>
    <t>FY 2016-2017</t>
  </si>
  <si>
    <t>Cell Phone Fees</t>
  </si>
  <si>
    <t>Projected Revenue</t>
  </si>
  <si>
    <t>Rollover from MOTBD</t>
  </si>
  <si>
    <t>Total Revenue</t>
  </si>
  <si>
    <t>SEMT Admin - 20%</t>
  </si>
  <si>
    <t>Misc - Office, Signage, Etc.</t>
  </si>
  <si>
    <t>Approved Budget</t>
  </si>
  <si>
    <t>Billings Chamber of Commerce</t>
  </si>
  <si>
    <t>Southeast Montana Administrative Contract</t>
  </si>
  <si>
    <t>FY 2017-2018</t>
  </si>
  <si>
    <t>July 1, 2017 - June 30, 2018</t>
  </si>
  <si>
    <t>YTD Projected</t>
  </si>
  <si>
    <t>FY 2016 - 2017</t>
  </si>
  <si>
    <t>vs FY17 Budget</t>
  </si>
  <si>
    <t>SEMT Unrestricted Funds will cover the balance of $15,262 that exceeds the allowable 20% of $112,000.</t>
  </si>
  <si>
    <t xml:space="preserve">Office Rent </t>
  </si>
  <si>
    <r>
      <t>Personnel</t>
    </r>
    <r>
      <rPr>
        <i/>
        <sz val="9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</si>
</sst>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38" fontId="3" fillId="0" borderId="0" xfId="0" applyNumberFormat="1" applyFont="1" applyAlignment="1"/>
    <xf numFmtId="38" fontId="3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38" fontId="2" fillId="0" borderId="0" xfId="0" applyNumberFormat="1" applyFont="1" applyBorder="1" applyAlignment="1">
      <alignment horizontal="center"/>
    </xf>
    <xf numFmtId="0" fontId="3" fillId="0" borderId="0" xfId="0" applyFont="1" applyAlignment="1"/>
    <xf numFmtId="43" fontId="3" fillId="0" borderId="0" xfId="1" applyFont="1" applyAlignment="1"/>
    <xf numFmtId="38" fontId="3" fillId="0" borderId="0" xfId="0" applyNumberFormat="1" applyFont="1" applyBorder="1" applyAlignment="1"/>
    <xf numFmtId="38" fontId="3" fillId="0" borderId="0" xfId="0" applyNumberFormat="1" applyFont="1" applyBorder="1" applyAlignment="1">
      <alignment horizontal="right"/>
    </xf>
    <xf numFmtId="38" fontId="2" fillId="0" borderId="2" xfId="0" applyNumberFormat="1" applyFont="1" applyBorder="1" applyAlignment="1"/>
    <xf numFmtId="0" fontId="4" fillId="0" borderId="0" xfId="0" applyFont="1"/>
    <xf numFmtId="38" fontId="4" fillId="0" borderId="0" xfId="0" applyNumberFormat="1" applyFont="1" applyAlignment="1"/>
    <xf numFmtId="0" fontId="5" fillId="0" borderId="0" xfId="0" applyFont="1"/>
    <xf numFmtId="0" fontId="4" fillId="0" borderId="1" xfId="0" applyFont="1" applyBorder="1"/>
    <xf numFmtId="38" fontId="4" fillId="0" borderId="1" xfId="0" applyNumberFormat="1" applyFont="1" applyBorder="1" applyAlignment="1">
      <alignment horizontal="center"/>
    </xf>
    <xf numFmtId="38" fontId="4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8" fontId="8" fillId="0" borderId="0" xfId="0" applyNumberFormat="1" applyFont="1" applyAlignment="1">
      <alignment horizontal="center"/>
    </xf>
    <xf numFmtId="38" fontId="8" fillId="0" borderId="1" xfId="0" quotePrefix="1" applyNumberFormat="1" applyFont="1" applyBorder="1" applyAlignment="1">
      <alignment horizontal="center"/>
    </xf>
    <xf numFmtId="38" fontId="7" fillId="0" borderId="0" xfId="0" applyNumberFormat="1" applyFont="1" applyBorder="1" applyAlignment="1">
      <alignment horizontal="center"/>
    </xf>
    <xf numFmtId="38" fontId="9" fillId="0" borderId="0" xfId="0" applyNumberFormat="1" applyFont="1" applyFill="1" applyAlignment="1"/>
    <xf numFmtId="38" fontId="9" fillId="0" borderId="0" xfId="0" applyNumberFormat="1" applyFont="1" applyAlignment="1"/>
    <xf numFmtId="164" fontId="9" fillId="0" borderId="0" xfId="1" applyNumberFormat="1" applyFont="1" applyAlignment="1"/>
    <xf numFmtId="38" fontId="9" fillId="0" borderId="0" xfId="0" applyNumberFormat="1" applyFont="1" applyBorder="1" applyAlignment="1"/>
    <xf numFmtId="38" fontId="9" fillId="0" borderId="1" xfId="0" applyNumberFormat="1" applyFont="1" applyBorder="1" applyAlignment="1"/>
    <xf numFmtId="38" fontId="9" fillId="0" borderId="0" xfId="0" applyNumberFormat="1" applyFont="1" applyBorder="1" applyAlignment="1">
      <alignment horizontal="right"/>
    </xf>
    <xf numFmtId="38" fontId="7" fillId="0" borderId="2" xfId="0" applyNumberFormat="1" applyFont="1" applyBorder="1" applyAlignment="1"/>
    <xf numFmtId="38" fontId="9" fillId="0" borderId="0" xfId="0" applyNumberFormat="1" applyFont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3" xfId="0" applyNumberFormat="1" applyFont="1" applyBorder="1" applyAlignment="1">
      <alignment horizontal="right"/>
    </xf>
    <xf numFmtId="38" fontId="9" fillId="0" borderId="2" xfId="0" applyNumberFormat="1" applyFont="1" applyBorder="1" applyAlignment="1">
      <alignment horizontal="right"/>
    </xf>
    <xf numFmtId="43" fontId="9" fillId="0" borderId="0" xfId="1" applyFont="1" applyAlignment="1"/>
    <xf numFmtId="43" fontId="9" fillId="0" borderId="1" xfId="1" applyFont="1" applyBorder="1" applyAlignment="1"/>
    <xf numFmtId="0" fontId="2" fillId="0" borderId="0" xfId="0" applyFont="1" applyAlignment="1">
      <alignment horizontal="center"/>
    </xf>
    <xf numFmtId="38" fontId="8" fillId="0" borderId="0" xfId="0" applyNumberFormat="1" applyFont="1" applyFill="1" applyBorder="1" applyAlignment="1">
      <alignment horizontal="center"/>
    </xf>
    <xf numFmtId="38" fontId="8" fillId="0" borderId="1" xfId="0" applyNumberFormat="1" applyFont="1" applyFill="1" applyBorder="1" applyAlignment="1">
      <alignment horizontal="center"/>
    </xf>
    <xf numFmtId="38" fontId="8" fillId="0" borderId="0" xfId="0" applyNumberFormat="1" applyFont="1" applyFill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/>
    <xf numFmtId="164" fontId="2" fillId="0" borderId="0" xfId="1" applyNumberFormat="1" applyFont="1" applyBorder="1"/>
    <xf numFmtId="43" fontId="3" fillId="0" borderId="1" xfId="1" applyFont="1" applyBorder="1"/>
    <xf numFmtId="43" fontId="3" fillId="0" borderId="1" xfId="1" applyFont="1" applyBorder="1" applyAlignment="1"/>
    <xf numFmtId="164" fontId="3" fillId="0" borderId="0" xfId="1" applyNumberFormat="1" applyFont="1" applyFill="1" applyAlignment="1"/>
    <xf numFmtId="0" fontId="10" fillId="0" borderId="0" xfId="0" applyFont="1"/>
    <xf numFmtId="38" fontId="3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pane xSplit="1" ySplit="6" topLeftCell="B24" activePane="bottomRight" state="frozen"/>
      <selection pane="topRight" activeCell="B1" sqref="B1"/>
      <selection pane="bottomLeft" activeCell="A6" sqref="A6"/>
      <selection pane="bottomRight" activeCell="H40" sqref="H40"/>
    </sheetView>
  </sheetViews>
  <sheetFormatPr defaultColWidth="8.88671875" defaultRowHeight="13.8" x14ac:dyDescent="0.25"/>
  <cols>
    <col min="1" max="1" width="47" style="3" customWidth="1"/>
    <col min="2" max="2" width="15.109375" style="3" customWidth="1"/>
    <col min="3" max="3" width="16.6640625" style="1" bestFit="1" customWidth="1"/>
    <col min="4" max="4" width="15.6640625" style="1" customWidth="1"/>
    <col min="5" max="5" width="13.5546875" style="30" bestFit="1" customWidth="1"/>
    <col min="6" max="6" width="1.6640625" style="1" customWidth="1"/>
    <col min="7" max="16384" width="8.88671875" style="3"/>
  </cols>
  <sheetData>
    <row r="1" spans="1:6" x14ac:dyDescent="0.25">
      <c r="A1" s="48" t="s">
        <v>33</v>
      </c>
      <c r="B1" s="48"/>
      <c r="C1" s="48"/>
      <c r="D1" s="48"/>
      <c r="E1" s="48"/>
      <c r="F1" s="48"/>
    </row>
    <row r="2" spans="1:6" x14ac:dyDescent="0.25">
      <c r="A2" s="48" t="s">
        <v>34</v>
      </c>
      <c r="B2" s="48"/>
      <c r="C2" s="48"/>
      <c r="D2" s="48"/>
      <c r="E2" s="48"/>
      <c r="F2" s="48"/>
    </row>
    <row r="3" spans="1:6" x14ac:dyDescent="0.25">
      <c r="A3" s="48" t="s">
        <v>36</v>
      </c>
      <c r="B3" s="48"/>
      <c r="C3" s="48"/>
      <c r="D3" s="48"/>
      <c r="E3" s="48"/>
      <c r="F3" s="48"/>
    </row>
    <row r="4" spans="1:6" x14ac:dyDescent="0.25">
      <c r="A4" s="18"/>
      <c r="B4" s="36"/>
      <c r="C4" s="18"/>
      <c r="D4" s="37" t="s">
        <v>37</v>
      </c>
      <c r="E4" s="19"/>
      <c r="F4" s="18"/>
    </row>
    <row r="5" spans="1:6" s="13" customFormat="1" ht="12" x14ac:dyDescent="0.25">
      <c r="A5" s="11"/>
      <c r="B5" s="37" t="s">
        <v>37</v>
      </c>
      <c r="C5" s="16" t="s">
        <v>32</v>
      </c>
      <c r="D5" s="39" t="s">
        <v>39</v>
      </c>
      <c r="E5" s="20" t="s">
        <v>24</v>
      </c>
      <c r="F5" s="12"/>
    </row>
    <row r="6" spans="1:6" s="13" customFormat="1" ht="12" x14ac:dyDescent="0.25">
      <c r="A6" s="14" t="s">
        <v>19</v>
      </c>
      <c r="B6" s="38" t="s">
        <v>38</v>
      </c>
      <c r="C6" s="21" t="s">
        <v>25</v>
      </c>
      <c r="D6" s="38" t="s">
        <v>21</v>
      </c>
      <c r="E6" s="21" t="s">
        <v>35</v>
      </c>
      <c r="F6" s="15"/>
    </row>
    <row r="7" spans="1:6" x14ac:dyDescent="0.25">
      <c r="A7" s="4"/>
      <c r="B7" s="42"/>
      <c r="C7" s="5"/>
      <c r="D7" s="5"/>
      <c r="E7" s="22"/>
      <c r="F7" s="5"/>
    </row>
    <row r="8" spans="1:6" x14ac:dyDescent="0.25">
      <c r="A8" s="6" t="s">
        <v>41</v>
      </c>
      <c r="B8" s="45">
        <f>37836</f>
        <v>37836</v>
      </c>
      <c r="C8" s="23">
        <v>37836</v>
      </c>
      <c r="D8" s="7">
        <f>+B8-C8</f>
        <v>0</v>
      </c>
      <c r="E8" s="23">
        <f>37836</f>
        <v>37836</v>
      </c>
    </row>
    <row r="9" spans="1:6" x14ac:dyDescent="0.25">
      <c r="A9" s="6" t="s">
        <v>42</v>
      </c>
      <c r="B9" s="45">
        <f>25500+24250+5020</f>
        <v>54770</v>
      </c>
      <c r="C9" s="23">
        <f>84800-C8</f>
        <v>46964</v>
      </c>
      <c r="D9" s="1">
        <f>+B9-C9</f>
        <v>7806</v>
      </c>
      <c r="E9" s="23">
        <f>26000+7500+31000</f>
        <v>64500</v>
      </c>
    </row>
    <row r="10" spans="1:6" x14ac:dyDescent="0.25">
      <c r="A10" s="3" t="s">
        <v>0</v>
      </c>
      <c r="B10" s="40">
        <f>850+5500</f>
        <v>6350</v>
      </c>
      <c r="C10" s="23">
        <v>7100</v>
      </c>
      <c r="D10" s="1">
        <f t="shared" ref="D10:D31" si="0">+B10-C10</f>
        <v>-750</v>
      </c>
      <c r="E10" s="23">
        <v>900</v>
      </c>
    </row>
    <row r="11" spans="1:6" x14ac:dyDescent="0.25">
      <c r="A11" s="3" t="s">
        <v>1</v>
      </c>
      <c r="B11" s="40">
        <f>12225.75+1140</f>
        <v>13365.75</v>
      </c>
      <c r="C11" s="23">
        <v>13400</v>
      </c>
      <c r="D11" s="1">
        <f t="shared" si="0"/>
        <v>-34.25</v>
      </c>
      <c r="E11" s="23">
        <v>13700</v>
      </c>
    </row>
    <row r="12" spans="1:6" x14ac:dyDescent="0.25">
      <c r="A12" s="3" t="s">
        <v>2</v>
      </c>
      <c r="B12" s="40">
        <f>183.71+50</f>
        <v>233.71</v>
      </c>
      <c r="C12" s="23">
        <v>500</v>
      </c>
      <c r="D12" s="1">
        <f t="shared" si="0"/>
        <v>-266.28999999999996</v>
      </c>
      <c r="E12" s="23">
        <v>300</v>
      </c>
    </row>
    <row r="13" spans="1:6" x14ac:dyDescent="0.25">
      <c r="A13" s="3" t="s">
        <v>3</v>
      </c>
      <c r="B13" s="40">
        <v>3000</v>
      </c>
      <c r="C13" s="23">
        <v>3000</v>
      </c>
      <c r="D13" s="7">
        <f t="shared" si="0"/>
        <v>0</v>
      </c>
      <c r="E13" s="23">
        <v>1000</v>
      </c>
    </row>
    <row r="14" spans="1:6" x14ac:dyDescent="0.25">
      <c r="A14" s="3" t="s">
        <v>4</v>
      </c>
      <c r="B14" s="40">
        <v>500</v>
      </c>
      <c r="C14" s="23">
        <v>1000</v>
      </c>
      <c r="D14" s="1">
        <f t="shared" si="0"/>
        <v>-500</v>
      </c>
      <c r="E14" s="23">
        <v>0</v>
      </c>
    </row>
    <row r="15" spans="1:6" x14ac:dyDescent="0.25">
      <c r="A15" s="3" t="s">
        <v>5</v>
      </c>
      <c r="B15" s="40">
        <f>300+50</f>
        <v>350</v>
      </c>
      <c r="C15" s="23">
        <v>700</v>
      </c>
      <c r="D15" s="1">
        <f t="shared" si="0"/>
        <v>-350</v>
      </c>
      <c r="E15" s="23">
        <v>0</v>
      </c>
    </row>
    <row r="16" spans="1:6" x14ac:dyDescent="0.25">
      <c r="A16" s="3" t="s">
        <v>6</v>
      </c>
      <c r="B16" s="40">
        <v>0</v>
      </c>
      <c r="C16" s="24">
        <v>225</v>
      </c>
      <c r="D16" s="1">
        <f t="shared" si="0"/>
        <v>-225</v>
      </c>
      <c r="E16" s="23">
        <v>225</v>
      </c>
    </row>
    <row r="17" spans="1:6" x14ac:dyDescent="0.25">
      <c r="A17" s="3" t="s">
        <v>7</v>
      </c>
      <c r="B17" s="40">
        <f>1502.59+125</f>
        <v>1627.59</v>
      </c>
      <c r="C17" s="23">
        <v>1500</v>
      </c>
      <c r="D17" s="1">
        <f t="shared" si="0"/>
        <v>127.58999999999992</v>
      </c>
      <c r="E17" s="23">
        <v>1500</v>
      </c>
    </row>
    <row r="18" spans="1:6" x14ac:dyDescent="0.25">
      <c r="A18" s="3" t="s">
        <v>8</v>
      </c>
      <c r="B18" s="40">
        <v>2086</v>
      </c>
      <c r="C18" s="24">
        <v>1700</v>
      </c>
      <c r="D18" s="1">
        <f t="shared" si="0"/>
        <v>386</v>
      </c>
      <c r="E18" s="24">
        <v>1900</v>
      </c>
    </row>
    <row r="19" spans="1:6" x14ac:dyDescent="0.25">
      <c r="A19" s="3" t="s">
        <v>9</v>
      </c>
      <c r="B19" s="40">
        <f>571.39+230</f>
        <v>801.39</v>
      </c>
      <c r="C19" s="24">
        <v>500</v>
      </c>
      <c r="D19" s="1">
        <f t="shared" si="0"/>
        <v>301.39</v>
      </c>
      <c r="E19" s="24">
        <v>300</v>
      </c>
    </row>
    <row r="20" spans="1:6" x14ac:dyDescent="0.25">
      <c r="A20" s="3" t="s">
        <v>10</v>
      </c>
      <c r="B20" s="40">
        <v>500</v>
      </c>
      <c r="C20" s="24">
        <v>500</v>
      </c>
      <c r="D20" s="7">
        <f t="shared" si="0"/>
        <v>0</v>
      </c>
      <c r="E20" s="24">
        <v>500</v>
      </c>
    </row>
    <row r="21" spans="1:6" x14ac:dyDescent="0.25">
      <c r="A21" s="6" t="s">
        <v>26</v>
      </c>
      <c r="B21" s="41">
        <v>1200</v>
      </c>
      <c r="C21" s="24">
        <v>1200</v>
      </c>
      <c r="D21" s="7">
        <f t="shared" si="0"/>
        <v>0</v>
      </c>
      <c r="E21" s="24">
        <f>+(12*50)+(12*10)</f>
        <v>720</v>
      </c>
    </row>
    <row r="22" spans="1:6" x14ac:dyDescent="0.25">
      <c r="A22" s="6" t="s">
        <v>11</v>
      </c>
      <c r="B22" s="40">
        <v>1023</v>
      </c>
      <c r="C22" s="24">
        <v>1025</v>
      </c>
      <c r="D22" s="1">
        <f t="shared" si="0"/>
        <v>-2</v>
      </c>
      <c r="E22" s="24">
        <v>1025</v>
      </c>
    </row>
    <row r="23" spans="1:6" x14ac:dyDescent="0.25">
      <c r="A23" s="6" t="s">
        <v>12</v>
      </c>
      <c r="B23" s="41">
        <v>450</v>
      </c>
      <c r="C23" s="24">
        <v>450</v>
      </c>
      <c r="D23" s="7">
        <f t="shared" si="0"/>
        <v>0</v>
      </c>
      <c r="E23" s="24">
        <v>450</v>
      </c>
    </row>
    <row r="24" spans="1:6" x14ac:dyDescent="0.25">
      <c r="A24" s="6" t="s">
        <v>13</v>
      </c>
      <c r="B24" s="41">
        <v>0</v>
      </c>
      <c r="C24" s="25">
        <v>1500</v>
      </c>
      <c r="D24" s="1">
        <f t="shared" si="0"/>
        <v>-1500</v>
      </c>
      <c r="E24" s="25"/>
    </row>
    <row r="25" spans="1:6" x14ac:dyDescent="0.25">
      <c r="A25" s="6" t="s">
        <v>14</v>
      </c>
      <c r="B25" s="41">
        <v>0</v>
      </c>
      <c r="C25" s="24">
        <v>1500</v>
      </c>
      <c r="D25" s="1">
        <f t="shared" si="0"/>
        <v>-1500</v>
      </c>
      <c r="E25" s="24"/>
    </row>
    <row r="26" spans="1:6" x14ac:dyDescent="0.25">
      <c r="A26" s="3" t="s">
        <v>15</v>
      </c>
      <c r="B26" s="40">
        <v>590</v>
      </c>
      <c r="C26" s="25">
        <v>1500</v>
      </c>
      <c r="D26" s="1">
        <f t="shared" si="0"/>
        <v>-910</v>
      </c>
      <c r="E26" s="25"/>
    </row>
    <row r="27" spans="1:6" x14ac:dyDescent="0.25">
      <c r="A27" s="3" t="s">
        <v>16</v>
      </c>
      <c r="B27" s="40">
        <f>1750.85+155</f>
        <v>1905.85</v>
      </c>
      <c r="C27" s="24">
        <v>1900</v>
      </c>
      <c r="D27" s="1">
        <f t="shared" si="0"/>
        <v>5.8499999999999091</v>
      </c>
      <c r="E27" s="24">
        <v>1906</v>
      </c>
    </row>
    <row r="28" spans="1:6" x14ac:dyDescent="0.25">
      <c r="A28" s="3" t="s">
        <v>17</v>
      </c>
      <c r="B28" s="40">
        <v>429.84</v>
      </c>
      <c r="C28" s="24">
        <v>1000</v>
      </c>
      <c r="D28" s="1">
        <f t="shared" si="0"/>
        <v>-570.16000000000008</v>
      </c>
      <c r="E28" s="24">
        <v>0</v>
      </c>
    </row>
    <row r="29" spans="1:6" x14ac:dyDescent="0.25">
      <c r="A29" s="3" t="s">
        <v>23</v>
      </c>
      <c r="B29" s="25">
        <v>0</v>
      </c>
      <c r="C29" s="34">
        <v>0</v>
      </c>
      <c r="D29" s="1">
        <f t="shared" si="0"/>
        <v>0</v>
      </c>
      <c r="E29" s="24"/>
    </row>
    <row r="30" spans="1:6" x14ac:dyDescent="0.25">
      <c r="A30" s="3" t="s">
        <v>22</v>
      </c>
      <c r="B30" s="25">
        <v>115.32</v>
      </c>
      <c r="C30" s="34">
        <v>0</v>
      </c>
      <c r="D30" s="1">
        <f t="shared" si="0"/>
        <v>115.32</v>
      </c>
      <c r="E30" s="24">
        <v>0</v>
      </c>
    </row>
    <row r="31" spans="1:6" x14ac:dyDescent="0.25">
      <c r="A31" s="3" t="s">
        <v>18</v>
      </c>
      <c r="B31" s="40">
        <v>559.4</v>
      </c>
      <c r="C31" s="26">
        <v>1000</v>
      </c>
      <c r="D31" s="1">
        <f t="shared" si="0"/>
        <v>-440.6</v>
      </c>
      <c r="E31" s="26">
        <v>500</v>
      </c>
      <c r="F31" s="8"/>
    </row>
    <row r="32" spans="1:6" x14ac:dyDescent="0.25">
      <c r="A32" s="3" t="s">
        <v>31</v>
      </c>
      <c r="B32" s="43">
        <v>0</v>
      </c>
      <c r="C32" s="35">
        <v>0</v>
      </c>
      <c r="D32" s="44">
        <f t="shared" ref="D32" si="1">+B32-C32</f>
        <v>0</v>
      </c>
      <c r="E32" s="27">
        <v>0</v>
      </c>
    </row>
    <row r="33" spans="1:8" x14ac:dyDescent="0.25">
      <c r="C33" s="9"/>
      <c r="D33" s="8"/>
      <c r="E33" s="28"/>
      <c r="F33" s="8"/>
    </row>
    <row r="34" spans="1:8" ht="14.4" thickBot="1" x14ac:dyDescent="0.3">
      <c r="A34" s="17" t="s">
        <v>20</v>
      </c>
      <c r="B34" s="10">
        <f>SUM(B3:B32)</f>
        <v>127693.85</v>
      </c>
      <c r="C34" s="10">
        <f>SUM(C3:C32)</f>
        <v>126000</v>
      </c>
      <c r="D34" s="10">
        <f>SUM(D3:D32)</f>
        <v>1693.8500000000004</v>
      </c>
      <c r="E34" s="29">
        <f>SUM(E3:E32)</f>
        <v>127262</v>
      </c>
      <c r="F34" s="8"/>
    </row>
    <row r="35" spans="1:8" ht="14.4" thickTop="1" x14ac:dyDescent="0.25">
      <c r="C35" s="2"/>
      <c r="D35" s="8"/>
      <c r="F35" s="8"/>
    </row>
    <row r="36" spans="1:8" x14ac:dyDescent="0.25">
      <c r="A36" s="2" t="s">
        <v>27</v>
      </c>
      <c r="B36" s="2"/>
      <c r="C36" s="30">
        <v>575000</v>
      </c>
      <c r="D36" s="8"/>
      <c r="E36" s="30">
        <v>560000</v>
      </c>
      <c r="F36" s="8"/>
    </row>
    <row r="37" spans="1:8" x14ac:dyDescent="0.25">
      <c r="A37" s="2" t="s">
        <v>28</v>
      </c>
      <c r="B37" s="2"/>
      <c r="C37" s="31">
        <v>55000</v>
      </c>
      <c r="E37" s="31">
        <v>0</v>
      </c>
    </row>
    <row r="38" spans="1:8" ht="14.4" thickBot="1" x14ac:dyDescent="0.3">
      <c r="A38" s="2" t="s">
        <v>29</v>
      </c>
      <c r="B38" s="2"/>
      <c r="C38" s="32">
        <f>SUM(C36:C37)</f>
        <v>630000</v>
      </c>
      <c r="E38" s="32">
        <f>SUM(E36:E37)</f>
        <v>560000</v>
      </c>
    </row>
    <row r="39" spans="1:8" ht="14.4" thickTop="1" x14ac:dyDescent="0.25">
      <c r="A39" s="2"/>
      <c r="B39" s="2"/>
      <c r="C39" s="30"/>
    </row>
    <row r="40" spans="1:8" ht="14.4" thickBot="1" x14ac:dyDescent="0.3">
      <c r="A40" s="2" t="s">
        <v>30</v>
      </c>
      <c r="B40" s="2"/>
      <c r="C40" s="33">
        <f>+C38*0.2</f>
        <v>126000</v>
      </c>
      <c r="E40" s="33">
        <f>+E38*0.2</f>
        <v>112000</v>
      </c>
      <c r="H40" s="47"/>
    </row>
    <row r="41" spans="1:8" ht="14.4" thickTop="1" x14ac:dyDescent="0.25">
      <c r="A41" s="2"/>
      <c r="C41" s="2"/>
    </row>
    <row r="42" spans="1:8" x14ac:dyDescent="0.25">
      <c r="A42" s="46" t="s">
        <v>40</v>
      </c>
    </row>
  </sheetData>
  <mergeCells count="3">
    <mergeCell ref="A1:F1"/>
    <mergeCell ref="A2:F2"/>
    <mergeCell ref="A3:F3"/>
  </mergeCells>
  <pageMargins left="0.25" right="0.25" top="0.75" bottom="0.75" header="0.3" footer="0.3"/>
  <pageSetup scale="93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Stevenson</dc:creator>
  <cp:lastModifiedBy>Brenda Maas</cp:lastModifiedBy>
  <cp:lastPrinted>2017-06-12T01:39:45Z</cp:lastPrinted>
  <dcterms:created xsi:type="dcterms:W3CDTF">2013-08-26T14:39:27Z</dcterms:created>
  <dcterms:modified xsi:type="dcterms:W3CDTF">2017-06-12T01:39:50Z</dcterms:modified>
</cp:coreProperties>
</file>